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305" windowWidth="1822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<sst xmlns="http://schemas.openxmlformats.org/spreadsheetml/2006/main" count="95" uniqueCount="67">
  <si>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Runner</t>
  </si>
  <si>
    <t>10K time</t>
  </si>
  <si>
    <t>Leg</t>
  </si>
  <si>
    <t>Distance</t>
  </si>
  <si>
    <t>Difficulty</t>
  </si>
  <si>
    <t>Time</t>
  </si>
  <si>
    <t>Race start</t>
  </si>
  <si>
    <t>Total</t>
  </si>
  <si>
    <t>Cumulative</t>
  </si>
  <si>
    <t>Van 1 Total</t>
  </si>
  <si>
    <t>Van 2 Total</t>
  </si>
  <si>
    <t>Total time</t>
  </si>
  <si>
    <t>Total Distance</t>
  </si>
  <si>
    <t>Adjusted Min/Mile</t>
  </si>
  <si>
    <t>Avg. Difficulty</t>
  </si>
  <si>
    <t>Difficulty adjustment threshold</t>
  </si>
  <si>
    <t>Actual</t>
  </si>
  <si>
    <t>Finish Time</t>
  </si>
  <si>
    <t>Leg 1 Adjustment Threshold</t>
  </si>
  <si>
    <t>Leg 3 Adjustment Threshold</t>
  </si>
  <si>
    <t>Average Difficulty (1=Easy, 4=Very Hard)</t>
  </si>
  <si>
    <t>Friday high temperature</t>
  </si>
  <si>
    <t>Saturday high temperature</t>
  </si>
  <si>
    <t>Friday Sunset Time</t>
  </si>
  <si>
    <t>Saturday Sunrise Time</t>
  </si>
  <si>
    <t>First Sunset Diminish Threshold</t>
  </si>
  <si>
    <t>Second Sunset Diminish Threshold</t>
  </si>
  <si>
    <t>Lowest Temperature Threshold</t>
  </si>
  <si>
    <t>Friday Sunrise Time</t>
  </si>
  <si>
    <t>Sunrise &gt;0 strength threshold</t>
  </si>
  <si>
    <t>Weather</t>
  </si>
  <si>
    <t>Include effects of Weather</t>
  </si>
  <si>
    <t>First Sunrise Strengthen Threshold</t>
  </si>
  <si>
    <t>Second Sunrise Strengthen Threshold</t>
  </si>
  <si>
    <t>Diff</t>
  </si>
  <si>
    <t>Valid settings:  1 = Weather Effects on, 0 = Weather effects off</t>
  </si>
  <si>
    <t>Above this, times are slowed by 1 second/mile/degree at full sun power</t>
  </si>
  <si>
    <t>Seconds per mile adjustment faster on first leg</t>
  </si>
  <si>
    <t>Seconds per mile adjustment slower on third leg</t>
  </si>
  <si>
    <t>Projected time</t>
  </si>
  <si>
    <t>Adj. Pace</t>
  </si>
  <si>
    <t>Total Dist.</t>
  </si>
  <si>
    <t>Time before sunset that Sun diminishes to 2/3rds power</t>
  </si>
  <si>
    <t>Time after sunrise that Sun reaches 1/3rd power</t>
  </si>
  <si>
    <t>Time after sunrise that Sun reaches 2/3rds power</t>
  </si>
  <si>
    <t>Time after sunrise that Sun reaches full power</t>
  </si>
  <si>
    <t>Time before sunset that Sun diminishes to 1/3rd power</t>
  </si>
  <si>
    <t>Bellingham</t>
  </si>
  <si>
    <t>Langley</t>
  </si>
  <si>
    <t>Oak Harbor</t>
  </si>
  <si>
    <t>Blaine</t>
  </si>
  <si>
    <t>Mount Vernon</t>
  </si>
  <si>
    <t>General Adjustments</t>
  </si>
  <si>
    <t>Weather Adjustments</t>
  </si>
  <si>
    <t>Sec/mile adjust:  Mult by -1 for easy, 1 for hard, 2 for VH, 3 for Extr.</t>
  </si>
  <si>
    <t>Runner 1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</si>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</sst>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:ss\ AM/PM;@"/>
    <numFmt numFmtId="167" formatCode="h:mm:ss;@"/>
    <numFmt numFmtId="168" formatCode="[$-409]dddd\,\ mmmm\ dd\,\ yyyy"/>
    <numFmt numFmtId="169" formatCode="mm/dd/yyyy\ h:mm:ss\ AM/PM"/>
    <numFmt numFmtId="170" formatCode="mm:ss.0;@"/>
    <numFmt numFmtId="171" formatCode="[h]:mm:ss;@"/>
    <numFmt numFmtId="172" formatCode="mm:ss;@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1" applyNumberFormat="0" applyAlignment="0" applyProtection="0"/>
    <xf numFmtId="0" fontId="22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1" fillId="29" borderId="7" applyNumberFormat="0" applyFont="0" applyAlignment="0" applyProtection="0"/>
    <xf numFmtId="0" fontId="28" fillId="24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6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30" borderId="11" xfId="0" applyFill="1" applyBorder="1" applyAlignment="1">
      <alignment/>
    </xf>
    <xf numFmtId="0" fontId="0" fillId="31" borderId="11" xfId="0" applyFill="1" applyBorder="1" applyAlignment="1">
      <alignment/>
    </xf>
    <xf numFmtId="167" fontId="0" fillId="31" borderId="11" xfId="0" applyNumberFormat="1" applyFill="1" applyBorder="1" applyAlignment="1">
      <alignment/>
    </xf>
    <xf numFmtId="2" fontId="0" fillId="31" borderId="11" xfId="0" applyNumberFormat="1" applyFill="1" applyBorder="1" applyAlignment="1">
      <alignment/>
    </xf>
    <xf numFmtId="0" fontId="0" fillId="0" borderId="11" xfId="0" applyBorder="1" applyAlignment="1">
      <alignment/>
    </xf>
    <xf numFmtId="167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67" fontId="0" fillId="31" borderId="12" xfId="0" applyNumberFormat="1" applyFill="1" applyBorder="1" applyAlignment="1">
      <alignment/>
    </xf>
    <xf numFmtId="167" fontId="0" fillId="0" borderId="13" xfId="0" applyNumberFormat="1" applyBorder="1" applyAlignment="1">
      <alignment/>
    </xf>
    <xf numFmtId="167" fontId="0" fillId="31" borderId="13" xfId="0" applyNumberFormat="1" applyFill="1" applyBorder="1" applyAlignment="1">
      <alignment/>
    </xf>
    <xf numFmtId="171" fontId="0" fillId="31" borderId="11" xfId="0" applyNumberFormat="1" applyFill="1" applyBorder="1" applyAlignment="1">
      <alignment/>
    </xf>
    <xf numFmtId="171" fontId="0" fillId="31" borderId="11" xfId="0" applyNumberFormat="1" applyFill="1" applyBorder="1" applyAlignment="1">
      <alignment horizontal="center"/>
    </xf>
    <xf numFmtId="166" fontId="0" fillId="31" borderId="11" xfId="0" applyNumberFormat="1" applyFill="1" applyBorder="1" applyAlignment="1">
      <alignment/>
    </xf>
    <xf numFmtId="171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2" fillId="19" borderId="11" xfId="0" applyNumberFormat="1" applyFont="1" applyFill="1" applyBorder="1" applyAlignment="1">
      <alignment/>
    </xf>
    <xf numFmtId="45" fontId="0" fillId="31" borderId="11" xfId="0" applyNumberFormat="1" applyFill="1" applyBorder="1" applyAlignment="1">
      <alignment horizontal="right"/>
    </xf>
    <xf numFmtId="45" fontId="0" fillId="0" borderId="11" xfId="0" applyNumberFormat="1" applyBorder="1" applyAlignment="1">
      <alignment horizontal="right"/>
    </xf>
    <xf numFmtId="0" fontId="0" fillId="31" borderId="0" xfId="0" applyFill="1" applyAlignment="1">
      <alignment horizontal="center"/>
    </xf>
    <xf numFmtId="0" fontId="0" fillId="32" borderId="11" xfId="0" applyFill="1" applyBorder="1" applyAlignment="1">
      <alignment wrapText="1"/>
    </xf>
    <xf numFmtId="0" fontId="0" fillId="0" borderId="0" xfId="0" applyAlignment="1">
      <alignment wrapText="1"/>
    </xf>
    <xf numFmtId="0" fontId="0" fillId="32" borderId="1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71" fontId="0" fillId="33" borderId="11" xfId="0" applyNumberFormat="1" applyFill="1" applyBorder="1" applyAlignment="1">
      <alignment horizontal="center"/>
    </xf>
    <xf numFmtId="167" fontId="0" fillId="33" borderId="11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30" borderId="11" xfId="0" applyNumberFormat="1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21" fontId="0" fillId="30" borderId="11" xfId="0" applyNumberFormat="1" applyFill="1" applyBorder="1" applyAlignment="1">
      <alignment horizontal="center"/>
    </xf>
    <xf numFmtId="45" fontId="0" fillId="30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6" fontId="20" fillId="34" borderId="11" xfId="0" applyNumberFormat="1" applyFont="1" applyFill="1" applyBorder="1" applyAlignment="1">
      <alignment horizontal="left"/>
    </xf>
    <xf numFmtId="45" fontId="0" fillId="31" borderId="11" xfId="0" applyNumberFormat="1" applyFill="1" applyBorder="1" applyAlignment="1">
      <alignment/>
    </xf>
    <xf numFmtId="166" fontId="2" fillId="34" borderId="11" xfId="0" applyNumberFormat="1" applyFont="1" applyFill="1" applyBorder="1" applyAlignment="1">
      <alignment/>
    </xf>
    <xf numFmtId="45" fontId="0" fillId="33" borderId="11" xfId="0" applyNumberFormat="1" applyFill="1" applyBorder="1" applyAlignment="1">
      <alignment/>
    </xf>
    <xf numFmtId="0" fontId="0" fillId="30" borderId="15" xfId="0" applyFill="1" applyBorder="1" applyAlignment="1">
      <alignment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5" fontId="0" fillId="33" borderId="15" xfId="0" applyNumberFormat="1" applyFill="1" applyBorder="1" applyAlignment="1">
      <alignment/>
    </xf>
    <xf numFmtId="0" fontId="0" fillId="31" borderId="11" xfId="0" applyFill="1" applyBorder="1" applyAlignment="1">
      <alignment horizontal="center"/>
    </xf>
    <xf numFmtId="45" fontId="0" fillId="31" borderId="11" xfId="0" applyNumberFormat="1" applyFill="1" applyBorder="1" applyAlignment="1">
      <alignment horizontal="center"/>
    </xf>
    <xf numFmtId="0" fontId="4" fillId="31" borderId="11" xfId="53" applyFill="1" applyBorder="1" applyAlignment="1" applyProtection="1">
      <alignment/>
      <protection/>
    </xf>
    <xf numFmtId="0" fontId="4" fillId="0" borderId="11" xfId="53" applyBorder="1" applyAlignment="1" applyProtection="1">
      <alignment/>
      <protection/>
    </xf>
    <xf numFmtId="46" fontId="0" fillId="31" borderId="11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169" fontId="0" fillId="30" borderId="11" xfId="0" applyNumberFormat="1" applyFill="1" applyBorder="1" applyAlignment="1">
      <alignment horizontal="left"/>
    </xf>
    <xf numFmtId="0" fontId="0" fillId="0" borderId="11" xfId="0" applyBorder="1" applyAlignment="1">
      <alignment horizontal="left"/>
    </xf>
    <xf numFmtId="47" fontId="0" fillId="0" borderId="17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169" fontId="0" fillId="30" borderId="18" xfId="0" applyNumberForma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/>
    </xf>
    <xf numFmtId="0" fontId="29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center"/>
    </xf>
    <xf numFmtId="169" fontId="0" fillId="30" borderId="21" xfId="0" applyNumberForma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gnarrelay.com/race/northwestpassage/legs/1" TargetMode="External" /><Relationship Id="rId2" Type="http://schemas.openxmlformats.org/officeDocument/2006/relationships/hyperlink" Target="http://ragnarrelay.com/race/northwestpassage/legs/2" TargetMode="External" /><Relationship Id="rId3" Type="http://schemas.openxmlformats.org/officeDocument/2006/relationships/hyperlink" Target="http://ragnarrelay.com/race/northwestpassage/legs/3" TargetMode="External" /><Relationship Id="rId4" Type="http://schemas.openxmlformats.org/officeDocument/2006/relationships/hyperlink" Target="http://ragnarrelay.com/race/northwestpassage/legs/4" TargetMode="External" /><Relationship Id="rId5" Type="http://schemas.openxmlformats.org/officeDocument/2006/relationships/hyperlink" Target="http://ragnarrelay.com/race/northwestpassage/legs/5" TargetMode="External" /><Relationship Id="rId6" Type="http://schemas.openxmlformats.org/officeDocument/2006/relationships/hyperlink" Target="http://ragnarrelay.com/race/northwestpassage/legs/6" TargetMode="External" /><Relationship Id="rId7" Type="http://schemas.openxmlformats.org/officeDocument/2006/relationships/hyperlink" Target="http://ragnarrelay.com/race/northwestpassage/legs/7" TargetMode="External" /><Relationship Id="rId8" Type="http://schemas.openxmlformats.org/officeDocument/2006/relationships/hyperlink" Target="http://ragnarrelay.com/race/northwestpassage/legs/8" TargetMode="External" /><Relationship Id="rId9" Type="http://schemas.openxmlformats.org/officeDocument/2006/relationships/hyperlink" Target="http://ragnarrelay.com/race/northwestpassage/legs/9" TargetMode="External" /><Relationship Id="rId10" Type="http://schemas.openxmlformats.org/officeDocument/2006/relationships/hyperlink" Target="http://ragnarrelay.com/race/northwestpassage/legs/10" TargetMode="External" /><Relationship Id="rId11" Type="http://schemas.openxmlformats.org/officeDocument/2006/relationships/hyperlink" Target="http://ragnarrelay.com/race/northwestpassage/legs/11" TargetMode="External" /><Relationship Id="rId12" Type="http://schemas.openxmlformats.org/officeDocument/2006/relationships/hyperlink" Target="http://ragnarrelay.com/race/northwestpassage/legs/12" TargetMode="External" /><Relationship Id="rId13" Type="http://schemas.openxmlformats.org/officeDocument/2006/relationships/hyperlink" Target="http://ragnarrelay.com/race/northwestpassage/legs/13" TargetMode="External" /><Relationship Id="rId14" Type="http://schemas.openxmlformats.org/officeDocument/2006/relationships/hyperlink" Target="http://ragnarrelay.com/race/northwestpassage/legs/14" TargetMode="External" /><Relationship Id="rId15" Type="http://schemas.openxmlformats.org/officeDocument/2006/relationships/hyperlink" Target="http://ragnarrelay.com/race/northwestpassage/legs/15" TargetMode="External" /><Relationship Id="rId16" Type="http://schemas.openxmlformats.org/officeDocument/2006/relationships/hyperlink" Target="http://ragnarrelay.com/race/northwestpassage/legs/16" TargetMode="External" /><Relationship Id="rId17" Type="http://schemas.openxmlformats.org/officeDocument/2006/relationships/hyperlink" Target="http://ragnarrelay.com/race/northwestpassage/legs/17" TargetMode="External" /><Relationship Id="rId18" Type="http://schemas.openxmlformats.org/officeDocument/2006/relationships/hyperlink" Target="http://ragnarrelay.com/race/northwestpassage/legs/18" TargetMode="External" /><Relationship Id="rId19" Type="http://schemas.openxmlformats.org/officeDocument/2006/relationships/hyperlink" Target="http://ragnarrelay.com/race/northwestpassage/legs/19" TargetMode="External" /><Relationship Id="rId20" Type="http://schemas.openxmlformats.org/officeDocument/2006/relationships/hyperlink" Target="http://ragnarrelay.com/race/northwestpassage/legs/20" TargetMode="External" /><Relationship Id="rId21" Type="http://schemas.openxmlformats.org/officeDocument/2006/relationships/hyperlink" Target="http://ragnarrelay.com/race/northwestpassage/legs/21" TargetMode="External" /><Relationship Id="rId22" Type="http://schemas.openxmlformats.org/officeDocument/2006/relationships/hyperlink" Target="http://ragnarrelay.com/race/northwestpassage/legs/22" TargetMode="External" /><Relationship Id="rId23" Type="http://schemas.openxmlformats.org/officeDocument/2006/relationships/hyperlink" Target="http://ragnarrelay.com/race/northwestpassage/legs/23" TargetMode="External" /><Relationship Id="rId24" Type="http://schemas.openxmlformats.org/officeDocument/2006/relationships/hyperlink" Target="http://ragnarrelay.com/race/northwestpassage/legs/24" TargetMode="External" /><Relationship Id="rId25" Type="http://schemas.openxmlformats.org/officeDocument/2006/relationships/hyperlink" Target="http://ragnarrelay.com/race/northwestpassage/legs/25" TargetMode="External" /><Relationship Id="rId26" Type="http://schemas.openxmlformats.org/officeDocument/2006/relationships/hyperlink" Target="http://ragnarrelay.com/race/northwestpassage/legs/26" TargetMode="External" /><Relationship Id="rId27" Type="http://schemas.openxmlformats.org/officeDocument/2006/relationships/hyperlink" Target="http://ragnarrelay.com/race/northwestpassage/legs/27" TargetMode="External" /><Relationship Id="rId28" Type="http://schemas.openxmlformats.org/officeDocument/2006/relationships/hyperlink" Target="http://ragnarrelay.com/race/northwestpassage/legs/28" TargetMode="External" /><Relationship Id="rId29" Type="http://schemas.openxmlformats.org/officeDocument/2006/relationships/hyperlink" Target="http://ragnarrelay.com/race/northwestpassage/legs/29" TargetMode="External" /><Relationship Id="rId30" Type="http://schemas.openxmlformats.org/officeDocument/2006/relationships/hyperlink" Target="http://ragnarrelay.com/race/northwestpassage/legs/30" TargetMode="External" /><Relationship Id="rId31" Type="http://schemas.openxmlformats.org/officeDocument/2006/relationships/hyperlink" Target="http://ragnarrelay.com/race/northwestpassage/legs/31" TargetMode="External" /><Relationship Id="rId32" Type="http://schemas.openxmlformats.org/officeDocument/2006/relationships/hyperlink" Target="http://ragnarrelay.com/race/northwestpassage/legs/32" TargetMode="External" /><Relationship Id="rId33" Type="http://schemas.openxmlformats.org/officeDocument/2006/relationships/hyperlink" Target="http://ragnarrelay.com/race/northwestpassage/legs/33" TargetMode="External" /><Relationship Id="rId34" Type="http://schemas.openxmlformats.org/officeDocument/2006/relationships/hyperlink" Target="http://ragnarrelay.com/race/northwestpassage/legs/34" TargetMode="External" /><Relationship Id="rId35" Type="http://schemas.openxmlformats.org/officeDocument/2006/relationships/hyperlink" Target="http://ragnarrelay.com/race/northwestpassage/legs/35" TargetMode="External" /><Relationship Id="rId36" Type="http://schemas.openxmlformats.org/officeDocument/2006/relationships/hyperlink" Target="http://ragnarrelay.com/race/northwestpassage/legs/36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selection activeCell="C14" sqref="C14"/>
    </sheetView>
  </sheetViews>
  <sheetFormatPr defaultColWidth="8.8515625" defaultRowHeight="15"/>
  <cols>
    <col min="1" max="1" width="8.8515625" style="0" customWidth="1"/>
    <col min="2" max="2" width="12.57421875" style="0" customWidth="1"/>
    <col min="3" max="3" width="8.7109375" style="0" bestFit="1" customWidth="1"/>
    <col min="4" max="4" width="6.7109375" style="0" customWidth="1"/>
    <col min="5" max="5" width="9.140625" style="0" customWidth="1"/>
    <col min="6" max="6" width="10.57421875" style="0" customWidth="1"/>
    <col min="7" max="7" width="10.28125" style="0" customWidth="1"/>
    <col min="8" max="8" width="12.28125" style="0" customWidth="1"/>
    <col min="9" max="10" width="18.00390625" style="0" customWidth="1"/>
    <col min="11" max="11" width="8.8515625" style="0" customWidth="1"/>
    <col min="12" max="12" width="11.140625" style="0" bestFit="1" customWidth="1"/>
    <col min="13" max="13" width="8.8515625" style="0" customWidth="1"/>
    <col min="14" max="14" width="4.28125" style="0" hidden="1" customWidth="1"/>
    <col min="15" max="15" width="8.7109375" style="0" hidden="1" customWidth="1"/>
    <col min="16" max="16" width="9.140625" style="0" bestFit="1" customWidth="1"/>
    <col min="17" max="17" width="6.8515625" style="0" customWidth="1"/>
    <col min="18" max="18" width="8.140625" style="0" bestFit="1" customWidth="1"/>
    <col min="19" max="21" width="11.7109375" style="0" customWidth="1"/>
    <col min="22" max="22" width="8.8515625" style="0" customWidth="1"/>
    <col min="23" max="23" width="11.140625" style="0" bestFit="1" customWidth="1"/>
    <col min="24" max="24" width="8.8515625" style="0" customWidth="1"/>
    <col min="25" max="25" width="4.28125" style="0" hidden="1" customWidth="1"/>
    <col min="26" max="26" width="8.8515625" style="0" hidden="1" customWidth="1"/>
    <col min="27" max="27" width="9.140625" style="0" bestFit="1" customWidth="1"/>
    <col min="28" max="28" width="6.57421875" style="0" customWidth="1"/>
    <col min="29" max="29" width="8.8515625" style="0" customWidth="1"/>
    <col min="30" max="30" width="11.7109375" style="0" customWidth="1"/>
    <col min="31" max="31" width="13.140625" style="0" customWidth="1"/>
    <col min="32" max="32" width="11.7109375" style="0" customWidth="1"/>
  </cols>
  <sheetData>
    <row r="1" spans="1:32" s="31" customFormat="1" ht="30.75" customHeight="1">
      <c r="A1" s="30" t="s">
        <v>2</v>
      </c>
      <c r="B1" s="30" t="s">
        <v>0</v>
      </c>
      <c r="C1" s="30" t="s">
        <v>1</v>
      </c>
      <c r="D1" s="30" t="s">
        <v>41</v>
      </c>
      <c r="E1" s="30" t="s">
        <v>11</v>
      </c>
      <c r="F1" s="30" t="s">
        <v>14</v>
      </c>
      <c r="G1" s="30" t="s">
        <v>13</v>
      </c>
      <c r="L1" s="32" t="s">
        <v>2</v>
      </c>
      <c r="M1" s="32" t="s">
        <v>3</v>
      </c>
      <c r="N1" s="32" t="s">
        <v>34</v>
      </c>
      <c r="O1" s="32" t="s">
        <v>30</v>
      </c>
      <c r="P1" s="32" t="s">
        <v>4</v>
      </c>
      <c r="Q1" s="32" t="s">
        <v>40</v>
      </c>
      <c r="R1" s="32" t="s">
        <v>5</v>
      </c>
      <c r="S1" s="32" t="s">
        <v>16</v>
      </c>
      <c r="T1" s="32" t="s">
        <v>17</v>
      </c>
      <c r="U1" s="32" t="s">
        <v>16</v>
      </c>
      <c r="V1" s="33"/>
      <c r="W1" s="32" t="s">
        <v>2</v>
      </c>
      <c r="X1" s="32" t="s">
        <v>3</v>
      </c>
      <c r="Y1" s="32" t="s">
        <v>34</v>
      </c>
      <c r="Z1" s="32" t="s">
        <v>30</v>
      </c>
      <c r="AA1" s="32" t="s">
        <v>4</v>
      </c>
      <c r="AB1" s="32" t="s">
        <v>40</v>
      </c>
      <c r="AC1" s="32" t="s">
        <v>5</v>
      </c>
      <c r="AD1" s="32" t="s">
        <v>16</v>
      </c>
      <c r="AE1" s="32" t="s">
        <v>17</v>
      </c>
      <c r="AF1" s="32" t="s">
        <v>16</v>
      </c>
    </row>
    <row r="2" spans="1:32" ht="15">
      <c r="A2" s="29">
        <v>1</v>
      </c>
      <c r="B2" s="11" t="s">
        <v>55</v>
      </c>
      <c r="C2" s="41">
        <v>0.005555555555555556</v>
      </c>
      <c r="D2" s="12">
        <f aca="true" t="shared" si="0" ref="D2:D7">M2+M20+X11</f>
        <v>15.4</v>
      </c>
      <c r="E2" s="13">
        <f aca="true" t="shared" si="1" ref="E2:E7">R2+R20+AC11</f>
        <v>0.08515740740740742</v>
      </c>
      <c r="F2" s="14">
        <f aca="true" t="shared" si="2" ref="F2:F7">(N2+N20+Y11)/3</f>
        <v>1.6666666666666667</v>
      </c>
      <c r="G2" s="45">
        <f aca="true" t="shared" si="3" ref="G2:G13">E2/D2</f>
        <v>0.00552970177970178</v>
      </c>
      <c r="H2" s="4"/>
      <c r="I2" s="4"/>
      <c r="J2" s="4"/>
      <c r="L2" s="55">
        <v>1</v>
      </c>
      <c r="M2" s="12">
        <v>6.3</v>
      </c>
      <c r="N2" s="12">
        <v>2</v>
      </c>
      <c r="O2" s="21">
        <f>IF(AND(C16&lt;=($E$30-$E$32),C16&gt;($E$29+$E$36)),IF($E$27&gt;$E$26,"00:00:01"*($E$27-$E$26)),IF(OR(AND(C16&gt;($E$30-$E$32),C16&lt;=($E$30-$E$33)),AND(C16&gt;($E$29+$E$35),C16&lt;=($E$29+$E$36))),IF($E$27&gt;$E$26,"00:00:01"*($E$27-$E$26)*0.67),IF(OR(AND(C16&gt;($E$30-$E$33),C16&lt;=$E$30),AND(C16&gt;($E$29+$E$34),C16&lt;=($E$29+$E$35))),IF($E$27&gt;$E$26,"00:00:01"*($E$27-$E$26)*0.33),IF(AND(C16&lt;=($E$31+$E$35),C16&gt;($E$31+$E$34)),IF($E$28&gt;$E$26,"00:00:01"*($E$28-$E$26)*0.33),IF(AND(C16&lt;=($E$31+$E$36),C16&gt;=($E$31+$E$35)),IF($E$28&gt;$E$26,"00:00:01"*($E$28-$E$26)*0.67),IF(C16&gt;($E$31+$E$36),IF($E$28&gt;$E$26,"00:00:01"*($E$28-$E$26)),0))))))</f>
        <v>2.3148148148148147E-05</v>
      </c>
      <c r="P2" s="22" t="str">
        <f aca="true" t="shared" si="4" ref="P2:P7">IF(N2=1,"Easy",IF(N2=2,"Mod.",IF(N2=3,"Hard",IF(N2=4,"V. Hard",IF(N2=5,"Extreme","Error")))))</f>
        <v>Mod.</v>
      </c>
      <c r="Q2" s="27">
        <f aca="true" t="shared" si="5" ref="Q2:Q7">(C2+((N2-2)*$E$20)-($E$21)+(O2*$E$25))</f>
        <v>0.005520833333333333</v>
      </c>
      <c r="R2" s="13">
        <f aca="true" t="shared" si="6" ref="R2:R7">M2*(C2+((N2-2)*$E$20)-($E$21)+(O2*$E$25))</f>
        <v>0.03478125</v>
      </c>
      <c r="S2" s="18"/>
      <c r="T2" s="23">
        <f>C16+R2</f>
        <v>41110.61811458333</v>
      </c>
      <c r="U2" s="18"/>
      <c r="W2" s="55">
        <v>19</v>
      </c>
      <c r="X2" s="12">
        <v>8.6</v>
      </c>
      <c r="Y2" s="12">
        <v>5</v>
      </c>
      <c r="Z2" s="21">
        <f>IF(AND(T25&lt;=($E$30-$E$32),T25&gt;($E$29+$E$36)),IF($E$27&gt;$E$26,"00:00:01"*($E$27-$E$26)),IF(OR(AND(T25&gt;($E$30-$E$32),T25&lt;=($E$30-$E$33)),AND(T25&gt;($E$29+$E$35),T25&lt;=($E$29+$E$36))),IF($E$27&gt;$E$26,"00:00:01"*($E$27-$E$26)*0.67),IF(OR(AND(T25&gt;($E$30-$E$33),T25&lt;=$E$30),AND(T25&gt;($E$29+$E$34),T25&lt;=($E$29+$E$35))),IF($E$27&gt;$E$26,"00:00:01"*($E$27-$E$26)*0.33),IF(AND(T25&lt;=($E$31+$E$35),T25&gt;($E$31+$E$34)),IF($E$28&gt;$E$26,"00:00:01"*($E$28-$E$26)*0.33),IF(AND(T25&lt;=($E$31+$E$36),T25&gt;=($E$31+$E$35)),IF($E$28&gt;$E$26,"00:00:01"*($E$28-$E$26)*0.67),IF(T25&gt;($E$31+$E$36),IF($E$28&gt;$E$26,"00:00:01"*($E$28-$E$26)),0))))))</f>
        <v>0</v>
      </c>
      <c r="AA2" s="22" t="str">
        <f aca="true" t="shared" si="7" ref="AA2:AA7">IF(Y2=1,"Easy",IF(Y2=2,"Mod.",IF(Y2=3,"Hard",IF(Y2=4,"V. Hard",IF(Y2=5,"Extreme","Error")))))</f>
        <v>Extreme</v>
      </c>
      <c r="AB2" s="27">
        <f aca="true" t="shared" si="8" ref="AB2:AB7">(C8+((Y2-2)*$E$20)+(Z2*$E$25))</f>
        <v>0.006076388888888889</v>
      </c>
      <c r="AC2" s="13">
        <f aca="true" t="shared" si="9" ref="AC2:AC7">X2*(C8+((Y2-2)*$E$20)+(Z2*$E$25))</f>
        <v>0.052256944444444446</v>
      </c>
      <c r="AD2" s="18"/>
      <c r="AE2" s="23">
        <f>T25+AC2</f>
        <v>41111.212806574076</v>
      </c>
      <c r="AF2" s="18"/>
    </row>
    <row r="3" spans="1:32" ht="15">
      <c r="A3" s="5">
        <v>2</v>
      </c>
      <c r="B3" s="11" t="s">
        <v>56</v>
      </c>
      <c r="C3" s="41">
        <v>0.005555555555555556</v>
      </c>
      <c r="D3" s="15">
        <f t="shared" si="0"/>
        <v>15.6</v>
      </c>
      <c r="E3" s="16">
        <f t="shared" si="1"/>
        <v>0.08743171296296297</v>
      </c>
      <c r="F3" s="17">
        <f t="shared" si="2"/>
        <v>2</v>
      </c>
      <c r="G3" s="47">
        <f t="shared" si="3"/>
        <v>0.005604596984805319</v>
      </c>
      <c r="H3" s="4"/>
      <c r="I3" s="4"/>
      <c r="J3" s="4"/>
      <c r="L3" s="56">
        <v>2</v>
      </c>
      <c r="M3" s="15">
        <v>6.8</v>
      </c>
      <c r="N3" s="15">
        <v>3</v>
      </c>
      <c r="O3" s="24">
        <f>IF(AND(T2&lt;=($E$30-$E$32),T2&gt;($E$29+$E$36)),IF($E$27&gt;$E$26,"00:00:01"*($E$27-$E$26)),IF(OR(AND(T2&gt;($E$30-$E$32),T2&lt;=($E$30-$E$33)),AND(T2&gt;($E$29+$E$35),T2&lt;=($E$29+$E$36))),IF($E$27&gt;$E$26,"00:00:01"*($E$27-$E$26)*0.67),IF(OR(AND(T2&gt;($E$30-$E$33),T2&lt;=$E$30),AND(T2&gt;($E$29+$E$34),T2&lt;=($E$29+$E$35))),IF($E$27&gt;$E$26,"00:00:01"*($E$27-$E$26)*0.33),IF(AND(T2&lt;=($E$31+$E$35),T2&gt;($E$31+$E$34)),IF($E$28&gt;$E$26,"00:00:01"*($E$28-$E$26)*0.33),IF(AND(T2&lt;=($E$31+$E$36),T2&gt;=($E$31+$E$35)),IF($E$28&gt;$E$26,"00:00:01"*($E$28-$E$26)*0.67),IF(T2&gt;($E$31+$E$36),IF($E$28&gt;$E$26,"00:00:01"*($E$28-$E$26)),0))))))</f>
        <v>2.3148148148148147E-05</v>
      </c>
      <c r="P3" s="34" t="str">
        <f t="shared" si="4"/>
        <v>Hard</v>
      </c>
      <c r="Q3" s="28">
        <f t="shared" si="5"/>
        <v>0.005694444444444445</v>
      </c>
      <c r="R3" s="16">
        <f t="shared" si="6"/>
        <v>0.03872222222222222</v>
      </c>
      <c r="S3" s="19"/>
      <c r="T3" s="25">
        <f>T2+R3</f>
        <v>41110.65683680555</v>
      </c>
      <c r="U3" s="19"/>
      <c r="W3" s="56">
        <v>20</v>
      </c>
      <c r="X3" s="15">
        <v>7.8</v>
      </c>
      <c r="Y3" s="15">
        <v>3</v>
      </c>
      <c r="Z3" s="24">
        <f>IF(AND(AE2&lt;=($E$30-$E$32),AE2&gt;($E$29+$E$36)),IF($E$27&gt;$E$26,"00:00:01"*($E$27-$E$26)),IF(OR(AND(AE2&gt;($E$30-$E$32),AE2&lt;=($E$30-$E$33)),AND(AE2&gt;($E$29+$E$35),AE2&lt;=($E$29+$E$36))),IF($E$27&gt;$E$26,"00:00:01"*($E$27-$E$26)*0.67),IF(OR(AND(AE2&gt;($E$30-$E$33),AE2&lt;=$E$30),AND(AE2&gt;($E$29+$E$34),AE2&lt;=($E$29+$E$35))),IF($E$27&gt;$E$26,"00:00:01"*($E$27-$E$26)*0.33),IF(AND(AE2&lt;=($E$31+$E$35),AE2&gt;($E$31+$E$34)),IF($E$28&gt;$E$26,"00:00:01"*($E$28-$E$26)*0.33),IF(AND(AE2&lt;=($E$31+$E$36),AE2&gt;=($E$31+$E$35)),IF($E$28&gt;$E$26,"00:00:01"*($E$28-$E$26)*0.67),IF(AE2&gt;($E$31+$E$36),IF($E$28&gt;$E$26,"00:00:01"*($E$28-$E$26)),0))))))</f>
        <v>0</v>
      </c>
      <c r="AA3" s="34" t="str">
        <f t="shared" si="7"/>
        <v>Hard</v>
      </c>
      <c r="AB3" s="28">
        <f t="shared" si="8"/>
        <v>0.005729166666666667</v>
      </c>
      <c r="AC3" s="16">
        <f t="shared" si="9"/>
        <v>0.044687500000000005</v>
      </c>
      <c r="AD3" s="19"/>
      <c r="AE3" s="25">
        <f>AE2+AC3</f>
        <v>41111.257494074074</v>
      </c>
      <c r="AF3" s="19"/>
    </row>
    <row r="4" spans="1:32" ht="15">
      <c r="A4" s="29">
        <v>3</v>
      </c>
      <c r="B4" s="11" t="s">
        <v>57</v>
      </c>
      <c r="C4" s="41">
        <v>0.005555555555555556</v>
      </c>
      <c r="D4" s="12">
        <f t="shared" si="0"/>
        <v>15.7</v>
      </c>
      <c r="E4" s="13">
        <f t="shared" si="1"/>
        <v>0.08894560185185184</v>
      </c>
      <c r="F4" s="14">
        <f t="shared" si="2"/>
        <v>2</v>
      </c>
      <c r="G4" s="45">
        <f t="shared" si="3"/>
        <v>0.0056653249587166775</v>
      </c>
      <c r="H4" s="4"/>
      <c r="I4" s="4"/>
      <c r="J4" s="4"/>
      <c r="L4" s="55">
        <v>3</v>
      </c>
      <c r="M4" s="12">
        <v>8.2</v>
      </c>
      <c r="N4" s="12">
        <v>4</v>
      </c>
      <c r="O4" s="21">
        <f>IF(AND(T3&lt;=($E$30-$E$32),T3&gt;($E$29+$E$36)),IF($E$27&gt;$E$26,"00:00:01"*($E$27-$E$26)),IF(OR(AND(T3&gt;($E$30-$E$32),T3&lt;=($E$30-$E$33)),AND(T3&gt;($E$29+$E$35),T3&lt;=($E$29+$E$36))),IF($E$27&gt;$E$26,"00:00:01"*($E$27-$E$26)*0.67),IF(OR(AND(T3&gt;($E$30-$E$33),T3&lt;=$E$30),AND(T3&gt;($E$29+$E$34),T3&lt;=($E$29+$E$35))),IF($E$27&gt;$E$26,"00:00:01"*($E$27-$E$26)*0.33),IF(AND(T3&lt;=($E$31+$E$35),T3&gt;($E$31+$E$34)),IF($E$28&gt;$E$26,"00:00:01"*($E$28-$E$26)*0.33),IF(AND(T3&lt;=($E$31+$E$36),T3&gt;=($E$31+$E$35)),IF($E$28&gt;$E$26,"00:00:01"*($E$28-$E$26)*0.67),IF(T3&gt;($E$31+$E$36),IF($E$28&gt;$E$26,"00:00:01"*($E$28-$E$26)),0))))))</f>
        <v>2.3148148148148147E-05</v>
      </c>
      <c r="P4" s="22" t="str">
        <f t="shared" si="4"/>
        <v>V. Hard</v>
      </c>
      <c r="Q4" s="27">
        <f t="shared" si="5"/>
        <v>0.005868055555555555</v>
      </c>
      <c r="R4" s="13">
        <f t="shared" si="6"/>
        <v>0.048118055555555546</v>
      </c>
      <c r="S4" s="20"/>
      <c r="T4" s="23">
        <f>T3+R4</f>
        <v>41110.70495486111</v>
      </c>
      <c r="U4" s="20"/>
      <c r="W4" s="55">
        <v>21</v>
      </c>
      <c r="X4" s="12">
        <v>2.7</v>
      </c>
      <c r="Y4" s="12">
        <v>1</v>
      </c>
      <c r="Z4" s="21">
        <f>IF(AND(AE3&lt;=($E$30-$E$32),AE3&gt;($E$29+$E$36)),IF($E$27&gt;$E$26,"00:00:01"*($E$27-$E$26)),IF(OR(AND(AE3&gt;($E$30-$E$32),AE3&lt;=($E$30-$E$33)),AND(AE3&gt;($E$29+$E$35),AE3&lt;=($E$29+$E$36))),IF($E$27&gt;$E$26,"00:00:01"*($E$27-$E$26)*0.67),IF(OR(AND(AE3&gt;($E$30-$E$33),AE3&lt;=$E$30),AND(AE3&gt;($E$29+$E$34),AE3&lt;=($E$29+$E$35))),IF($E$27&gt;$E$26,"00:00:01"*($E$27-$E$26)*0.33),IF(AND(AE3&lt;=($E$31+$E$35),AE3&gt;($E$31+$E$34)),IF($E$28&gt;$E$26,"00:00:01"*($E$28-$E$26)*0.33),IF(AND(AE3&lt;=($E$31+$E$36),AE3&gt;=($E$31+$E$35)),IF($E$28&gt;$E$26,"00:00:01"*($E$28-$E$26)*0.67),IF(AE3&gt;($E$31+$E$36),IF($E$28&gt;$E$26,"00:00:01"*($E$28-$E$26)),0))))))</f>
        <v>0</v>
      </c>
      <c r="AA4" s="22" t="str">
        <f t="shared" si="7"/>
        <v>Easy</v>
      </c>
      <c r="AB4" s="27">
        <f t="shared" si="8"/>
        <v>0.005381944444444444</v>
      </c>
      <c r="AC4" s="13">
        <f t="shared" si="9"/>
        <v>0.01453125</v>
      </c>
      <c r="AD4" s="20"/>
      <c r="AE4" s="23">
        <f>AE3+AC4</f>
        <v>41111.27202532408</v>
      </c>
      <c r="AF4" s="20"/>
    </row>
    <row r="5" spans="1:32" ht="15">
      <c r="A5" s="5">
        <v>4</v>
      </c>
      <c r="B5" s="11" t="s">
        <v>58</v>
      </c>
      <c r="C5" s="41">
        <v>0.005555555555555556</v>
      </c>
      <c r="D5" s="15">
        <f t="shared" si="0"/>
        <v>13.8</v>
      </c>
      <c r="E5" s="16">
        <f t="shared" si="1"/>
        <v>0.07709837962962962</v>
      </c>
      <c r="F5" s="17">
        <f t="shared" si="2"/>
        <v>1.6666666666666667</v>
      </c>
      <c r="G5" s="47">
        <f t="shared" si="3"/>
        <v>0.005586839103596349</v>
      </c>
      <c r="H5" s="4"/>
      <c r="I5" s="4"/>
      <c r="J5" s="4"/>
      <c r="L5" s="56">
        <v>4</v>
      </c>
      <c r="M5" s="15">
        <v>3.9</v>
      </c>
      <c r="N5" s="15">
        <v>1</v>
      </c>
      <c r="O5" s="24">
        <f>IF(AND(T4&lt;=($E$30-$E$32),T4&gt;($E$29+$E$36)),IF($E$27&gt;$E$26,"00:00:01"*($E$27-$E$26)),IF(OR(AND(T4&gt;($E$30-$E$32),T4&lt;=($E$30-$E$33)),AND(T4&gt;($E$29+$E$35),T4&lt;=($E$29+$E$36))),IF($E$27&gt;$E$26,"00:00:01"*($E$27-$E$26)*0.67),IF(OR(AND(T4&gt;($E$30-$E$33),T4&lt;=$E$30),AND(T4&gt;($E$29+$E$34),T4&lt;=($E$29+$E$35))),IF($E$27&gt;$E$26,"00:00:01"*($E$27-$E$26)*0.33),IF(AND(T4&lt;=($E$31+$E$35),T4&gt;($E$31+$E$34)),IF($E$28&gt;$E$26,"00:00:01"*($E$28-$E$26)*0.33),IF(AND(T4&lt;=($E$31+$E$36),T4&gt;=($E$31+$E$35)),IF($E$28&gt;$E$26,"00:00:01"*($E$28-$E$26)*0.67),IF(T4&gt;($E$31+$E$36),IF($E$28&gt;$E$26,"00:00:01"*($E$28-$E$26)),0))))))</f>
        <v>2.3148148148148147E-05</v>
      </c>
      <c r="P5" s="34" t="str">
        <f t="shared" si="4"/>
        <v>Easy</v>
      </c>
      <c r="Q5" s="28">
        <f t="shared" si="5"/>
        <v>0.005347222222222222</v>
      </c>
      <c r="R5" s="16">
        <f t="shared" si="6"/>
        <v>0.020854166666666667</v>
      </c>
      <c r="S5" s="19"/>
      <c r="T5" s="25">
        <f>T4+R5</f>
        <v>41110.725809027776</v>
      </c>
      <c r="U5" s="19"/>
      <c r="W5" s="56">
        <v>22</v>
      </c>
      <c r="X5" s="15">
        <v>4.8</v>
      </c>
      <c r="Y5" s="15">
        <v>2</v>
      </c>
      <c r="Z5" s="24" t="b">
        <f>IF(AND(AE4&lt;=($E$30-$E$32),AE4&gt;($E$29+$E$36)),IF($E$27&gt;$E$26,"00:00:01"*($E$27-$E$26)),IF(OR(AND(AE4&gt;($E$30-$E$32),AE4&lt;=($E$30-$E$33)),AND(AE4&gt;($E$29+$E$35),AE4&lt;=($E$29+$E$36))),IF($E$27&gt;$E$26,"00:00:01"*($E$27-$E$26)*0.67),IF(OR(AND(AE4&gt;($E$30-$E$33),AE4&lt;=$E$30),AND(AE4&gt;($E$29+$E$34),AE4&lt;=($E$29+$E$35))),IF($E$27&gt;$E$26,"00:00:01"*($E$27-$E$26)*0.33),IF(AND(AE4&lt;=($E$31+$E$35),AE4&gt;($E$31+$E$34)),IF($E$28&gt;$E$26,"00:00:01"*($E$28-$E$26)*0.33),IF(AND(AE4&lt;=($E$31+$E$36),AE4&gt;=($E$31+$E$35)),IF($E$28&gt;$E$26,"00:00:01"*($E$28-$E$26)*0.67),IF(AE4&gt;($E$31+$E$36),IF($E$28&gt;$E$26,"00:00:01"*($E$28-$E$26)),0))))))</f>
        <v>0</v>
      </c>
      <c r="AA5" s="34" t="str">
        <f t="shared" si="7"/>
        <v>Mod.</v>
      </c>
      <c r="AB5" s="28">
        <f t="shared" si="8"/>
        <v>0.005555555555555556</v>
      </c>
      <c r="AC5" s="16">
        <f t="shared" si="9"/>
        <v>0.02666666666666667</v>
      </c>
      <c r="AD5" s="19"/>
      <c r="AE5" s="25">
        <f>AE4+AC5</f>
        <v>41111.29869199074</v>
      </c>
      <c r="AF5" s="19"/>
    </row>
    <row r="6" spans="1:32" ht="15">
      <c r="A6" s="29">
        <v>5</v>
      </c>
      <c r="B6" s="11" t="s">
        <v>59</v>
      </c>
      <c r="C6" s="41">
        <v>0.005555555555555556</v>
      </c>
      <c r="D6" s="12">
        <f t="shared" si="0"/>
        <v>15.3</v>
      </c>
      <c r="E6" s="13">
        <f t="shared" si="1"/>
        <v>0.08367013888888888</v>
      </c>
      <c r="F6" s="14">
        <f t="shared" si="2"/>
        <v>1.3333333333333333</v>
      </c>
      <c r="G6" s="45">
        <f t="shared" si="3"/>
        <v>0.005468636528685547</v>
      </c>
      <c r="H6" s="4"/>
      <c r="I6" s="4"/>
      <c r="J6" s="4"/>
      <c r="L6" s="55">
        <v>5</v>
      </c>
      <c r="M6" s="12">
        <v>5.8</v>
      </c>
      <c r="N6" s="12">
        <v>2</v>
      </c>
      <c r="O6" s="21">
        <f>IF(AND(T5&lt;=($E$30-$E$32),T5&gt;($E$29+$E$36)),IF($E$27&gt;$E$26,"00:00:01"*($E$27-$E$26)),IF(OR(AND(T5&gt;($E$30-$E$32),T5&lt;=($E$30-$E$33)),AND(T5&gt;($E$29+$E$35),T5&lt;=($E$29+$E$36))),IF($E$27&gt;$E$26,"00:00:01"*($E$27-$E$26)*0.67),IF(OR(AND(T5&gt;($E$30-$E$33),T5&lt;=$E$30),AND(T5&gt;($E$29+$E$34),T5&lt;=($E$29+$E$35))),IF($E$27&gt;$E$26,"00:00:01"*($E$27-$E$26)*0.33),IF(AND(T5&lt;=($E$31+$E$35),T5&gt;($E$31+$E$34)),IF($E$28&gt;$E$26,"00:00:01"*($E$28-$E$26)*0.33),IF(AND(T5&lt;=($E$31+$E$36),T5&gt;=($E$31+$E$35)),IF($E$28&gt;$E$26,"00:00:01"*($E$28-$E$26)*0.67),IF(T5&gt;($E$31+$E$36),IF($E$28&gt;$E$26,"00:00:01"*($E$28-$E$26)),0))))))</f>
        <v>2.3148148148148147E-05</v>
      </c>
      <c r="P6" s="22" t="str">
        <f t="shared" si="4"/>
        <v>Mod.</v>
      </c>
      <c r="Q6" s="27">
        <f t="shared" si="5"/>
        <v>0.005520833333333333</v>
      </c>
      <c r="R6" s="13">
        <f t="shared" si="6"/>
        <v>0.03202083333333333</v>
      </c>
      <c r="S6" s="20"/>
      <c r="T6" s="23">
        <f>T5+R6</f>
        <v>41110.75782986111</v>
      </c>
      <c r="U6" s="20"/>
      <c r="W6" s="55">
        <v>23</v>
      </c>
      <c r="X6" s="12">
        <v>6.5</v>
      </c>
      <c r="Y6" s="12">
        <v>3</v>
      </c>
      <c r="Z6" s="21" t="b">
        <f>IF(AND(AE5&lt;=($E$30-$E$32),AE5&gt;($E$29+$E$36)),IF($E$27&gt;$E$26,"00:00:01"*($E$27-$E$26)),IF(OR(AND(AE5&gt;($E$30-$E$32),AE5&lt;=($E$30-$E$33)),AND(AE5&gt;($E$29+$E$35),AE5&lt;=($E$29+$E$36))),IF($E$27&gt;$E$26,"00:00:01"*($E$27-$E$26)*0.67),IF(OR(AND(AE5&gt;($E$30-$E$33),AE5&lt;=$E$30),AND(AE5&gt;($E$29+$E$34),AE5&lt;=($E$29+$E$35))),IF($E$27&gt;$E$26,"00:00:01"*($E$27-$E$26)*0.33),IF(AND(AE5&lt;=($E$31+$E$35),AE5&gt;($E$31+$E$34)),IF($E$28&gt;$E$26,"00:00:01"*($E$28-$E$26)*0.33),IF(AND(AE5&lt;=($E$31+$E$36),AE5&gt;=($E$31+$E$35)),IF($E$28&gt;$E$26,"00:00:01"*($E$28-$E$26)*0.67),IF(AE5&gt;($E$31+$E$36),IF($E$28&gt;$E$26,"00:00:01"*($E$28-$E$26)),0))))))</f>
        <v>0</v>
      </c>
      <c r="AA6" s="22" t="str">
        <f t="shared" si="7"/>
        <v>Hard</v>
      </c>
      <c r="AB6" s="27">
        <f t="shared" si="8"/>
        <v>0.005729166666666667</v>
      </c>
      <c r="AC6" s="13">
        <f t="shared" si="9"/>
        <v>0.03723958333333334</v>
      </c>
      <c r="AD6" s="20"/>
      <c r="AE6" s="23">
        <f>AE5+AC6</f>
        <v>41111.335931574074</v>
      </c>
      <c r="AF6" s="20"/>
    </row>
    <row r="7" spans="1:32" ht="15">
      <c r="A7" s="5">
        <v>6</v>
      </c>
      <c r="B7" s="11" t="s">
        <v>60</v>
      </c>
      <c r="C7" s="41">
        <v>0.005555555555555556</v>
      </c>
      <c r="D7" s="15">
        <f t="shared" si="0"/>
        <v>15.5</v>
      </c>
      <c r="E7" s="16">
        <f t="shared" si="1"/>
        <v>0.0868113425925926</v>
      </c>
      <c r="F7" s="17">
        <f t="shared" si="2"/>
        <v>2</v>
      </c>
      <c r="G7" s="47">
        <f t="shared" si="3"/>
        <v>0.005600731780167264</v>
      </c>
      <c r="H7" s="4"/>
      <c r="I7" s="4"/>
      <c r="J7" s="4"/>
      <c r="L7" s="56">
        <v>6</v>
      </c>
      <c r="M7" s="15">
        <v>6.5</v>
      </c>
      <c r="N7" s="15">
        <v>3</v>
      </c>
      <c r="O7" s="24">
        <f>IF(AND(T6&lt;=($E$30-$E$32),T6&gt;($E$29+$E$36)),IF($E$27&gt;$E$26,"00:00:01"*($E$27-$E$26)),IF(OR(AND(T6&gt;($E$30-$E$32),T6&lt;=($E$30-$E$33)),AND(T6&gt;($E$29+$E$35),T6&lt;=($E$29+$E$36))),IF($E$27&gt;$E$26,"00:00:01"*($E$27-$E$26)*0.67),IF(OR(AND(T6&gt;($E$30-$E$33),T6&lt;=$E$30),AND(T6&gt;($E$29+$E$34),T6&lt;=($E$29+$E$35))),IF($E$27&gt;$E$26,"00:00:01"*($E$27-$E$26)*0.33),IF(AND(T6&lt;=($E$31+$E$35),T6&gt;($E$31+$E$34)),IF($E$28&gt;$E$26,"00:00:01"*($E$28-$E$26)*0.33),IF(AND(T6&lt;=($E$31+$E$36),T6&gt;=($E$31+$E$35)),IF($E$28&gt;$E$26,"00:00:01"*($E$28-$E$26)*0.67),IF(T6&gt;($E$31+$E$36),IF($E$28&gt;$E$26,"00:00:01"*($E$28-$E$26)),0))))))</f>
        <v>2.3148148148148147E-05</v>
      </c>
      <c r="P7" s="34" t="str">
        <f t="shared" si="4"/>
        <v>Hard</v>
      </c>
      <c r="Q7" s="28">
        <f t="shared" si="5"/>
        <v>0.005694444444444445</v>
      </c>
      <c r="R7" s="16">
        <f t="shared" si="6"/>
        <v>0.03701388888888889</v>
      </c>
      <c r="S7" s="19"/>
      <c r="T7" s="26">
        <f>T6+R7</f>
        <v>41110.79484375</v>
      </c>
      <c r="U7" s="19"/>
      <c r="W7" s="56">
        <v>24</v>
      </c>
      <c r="X7" s="15">
        <v>8.9</v>
      </c>
      <c r="Y7" s="15">
        <v>5</v>
      </c>
      <c r="Z7" s="24" t="b">
        <f>IF(AND(AE6&lt;=($E$30-$E$32),AE6&gt;($E$29+$E$36)),IF($E$27&gt;$E$26,"00:00:01"*($E$27-$E$26)),IF(OR(AND(AE6&gt;($E$30-$E$32),AE6&lt;=($E$30-$E$33)),AND(AE6&gt;($E$29+$E$35),AE6&lt;=($E$29+$E$36))),IF($E$27&gt;$E$26,"00:00:01"*($E$27-$E$26)*0.67),IF(OR(AND(AE6&gt;($E$30-$E$33),AE6&lt;=$E$30),AND(AE6&gt;($E$29+$E$34),AE6&lt;=($E$29+$E$35))),IF($E$27&gt;$E$26,"00:00:01"*($E$27-$E$26)*0.33),IF(AND(AE6&lt;=($E$31+$E$35),AE6&gt;($E$31+$E$34)),IF($E$28&gt;$E$26,"00:00:01"*($E$28-$E$26)*0.33),IF(AND(AE6&lt;=($E$31+$E$36),AE6&gt;=($E$31+$E$35)),IF($E$28&gt;$E$26,"00:00:01"*($E$28-$E$26)*0.67),IF(AE6&gt;($E$31+$E$36),IF($E$28&gt;$E$26,"00:00:01"*($E$28-$E$26)),0))))))</f>
        <v>0</v>
      </c>
      <c r="AA7" s="34" t="str">
        <f t="shared" si="7"/>
        <v>Extreme</v>
      </c>
      <c r="AB7" s="28">
        <f t="shared" si="8"/>
        <v>0.006076388888888889</v>
      </c>
      <c r="AC7" s="16">
        <f t="shared" si="9"/>
        <v>0.05407986111111111</v>
      </c>
      <c r="AD7" s="19"/>
      <c r="AE7" s="26">
        <f>AE6+AC7</f>
        <v>41111.390011435185</v>
      </c>
      <c r="AF7" s="19"/>
    </row>
    <row r="8" spans="1:32" ht="15">
      <c r="A8" s="29">
        <v>7</v>
      </c>
      <c r="B8" s="11" t="s">
        <v>61</v>
      </c>
      <c r="C8" s="41">
        <v>0.005555555555555556</v>
      </c>
      <c r="D8" s="12">
        <f aca="true" t="shared" si="10" ref="D8:D13">M11+X2+X20</f>
        <v>22.9</v>
      </c>
      <c r="E8" s="13">
        <f aca="true" t="shared" si="11" ref="E8:E13">R11+AC2+AC20</f>
        <v>0.13481145833333336</v>
      </c>
      <c r="F8" s="14">
        <f aca="true" t="shared" si="12" ref="F8:F13">(N11+Y2+Y20)/3</f>
        <v>3.6666666666666665</v>
      </c>
      <c r="G8" s="45">
        <f t="shared" si="3"/>
        <v>0.00588696324599709</v>
      </c>
      <c r="H8" s="4"/>
      <c r="I8" s="4"/>
      <c r="J8" s="4"/>
      <c r="L8" s="10" t="s">
        <v>7</v>
      </c>
      <c r="M8">
        <f>SUM(M2:M7)</f>
        <v>37.5</v>
      </c>
      <c r="P8" s="5"/>
      <c r="Q8" s="10"/>
      <c r="R8" s="2">
        <f>SUM(R2:R7)</f>
        <v>0.21151041666666665</v>
      </c>
      <c r="S8" s="2"/>
      <c r="T8" s="1"/>
      <c r="U8" s="1"/>
      <c r="W8" s="10" t="s">
        <v>7</v>
      </c>
      <c r="X8">
        <f>SUM(X2:X7)</f>
        <v>39.3</v>
      </c>
      <c r="AA8" s="5"/>
      <c r="AB8" s="10"/>
      <c r="AC8" s="2">
        <f>SUM(AC2:AC7)</f>
        <v>0.22946180555555556</v>
      </c>
      <c r="AD8" s="2"/>
      <c r="AF8" s="2"/>
    </row>
    <row r="9" spans="1:32" ht="15">
      <c r="A9" s="5">
        <v>8</v>
      </c>
      <c r="B9" s="11" t="s">
        <v>62</v>
      </c>
      <c r="C9" s="41">
        <v>0.005555555555555556</v>
      </c>
      <c r="D9" s="15">
        <f t="shared" si="10"/>
        <v>15.399999999999999</v>
      </c>
      <c r="E9" s="16">
        <f t="shared" si="11"/>
        <v>0.08686055555555555</v>
      </c>
      <c r="F9" s="17">
        <f t="shared" si="12"/>
        <v>2</v>
      </c>
      <c r="G9" s="47">
        <f t="shared" si="3"/>
        <v>0.005640295815295815</v>
      </c>
      <c r="H9" s="4"/>
      <c r="I9" s="4"/>
      <c r="J9" s="4"/>
      <c r="L9" s="10" t="s">
        <v>9</v>
      </c>
      <c r="M9">
        <f>M8</f>
        <v>37.5</v>
      </c>
      <c r="P9" s="5"/>
      <c r="Q9" s="10"/>
      <c r="R9" s="2">
        <f>R8</f>
        <v>0.21151041666666665</v>
      </c>
      <c r="S9" s="2"/>
      <c r="T9" s="1"/>
      <c r="U9" s="1"/>
      <c r="W9" s="10" t="s">
        <v>10</v>
      </c>
      <c r="X9">
        <f>M17+X8</f>
        <v>75.4</v>
      </c>
      <c r="AA9" s="5"/>
      <c r="AB9" s="10"/>
      <c r="AC9" s="2">
        <f>R17+AC8</f>
        <v>0.4350287962962963</v>
      </c>
      <c r="AD9" s="2"/>
      <c r="AF9" s="2"/>
    </row>
    <row r="10" spans="1:32" ht="15">
      <c r="A10" s="29">
        <v>9</v>
      </c>
      <c r="B10" s="11" t="s">
        <v>63</v>
      </c>
      <c r="C10" s="41">
        <v>0.005555555555555556</v>
      </c>
      <c r="D10" s="12">
        <f t="shared" si="10"/>
        <v>15.600000000000001</v>
      </c>
      <c r="E10" s="13">
        <f t="shared" si="11"/>
        <v>0.08785909722222222</v>
      </c>
      <c r="F10" s="14">
        <f t="shared" si="12"/>
        <v>2</v>
      </c>
      <c r="G10" s="45">
        <f t="shared" si="3"/>
        <v>0.005631993411680912</v>
      </c>
      <c r="H10" s="4"/>
      <c r="I10" s="4"/>
      <c r="J10" s="4"/>
      <c r="L10" s="10" t="s">
        <v>8</v>
      </c>
      <c r="M10">
        <f>M8</f>
        <v>37.5</v>
      </c>
      <c r="P10" s="5"/>
      <c r="Q10" s="10"/>
      <c r="R10" s="2">
        <f>R8</f>
        <v>0.21151041666666665</v>
      </c>
      <c r="S10" s="2"/>
      <c r="T10" s="1"/>
      <c r="U10" s="1"/>
      <c r="W10" s="10" t="s">
        <v>8</v>
      </c>
      <c r="X10">
        <f>X8+M28</f>
        <v>142.1</v>
      </c>
      <c r="AA10" s="5"/>
      <c r="AB10" s="10"/>
      <c r="AC10" s="2">
        <f>AC8+R28</f>
        <v>0.8066781018518518</v>
      </c>
      <c r="AD10" s="2"/>
      <c r="AF10" s="2"/>
    </row>
    <row r="11" spans="1:32" ht="15">
      <c r="A11" s="5">
        <v>10</v>
      </c>
      <c r="B11" s="11" t="s">
        <v>64</v>
      </c>
      <c r="C11" s="41">
        <v>0.005555555555555556</v>
      </c>
      <c r="D11" s="15">
        <f t="shared" si="10"/>
        <v>13.7</v>
      </c>
      <c r="E11" s="16">
        <f t="shared" si="11"/>
        <v>0.07606481481481481</v>
      </c>
      <c r="F11" s="17">
        <f t="shared" si="12"/>
        <v>1.6666666666666667</v>
      </c>
      <c r="G11" s="47">
        <f t="shared" si="3"/>
        <v>0.005552176263855096</v>
      </c>
      <c r="H11" s="4"/>
      <c r="I11" s="4"/>
      <c r="J11" s="4"/>
      <c r="L11" s="55">
        <v>7</v>
      </c>
      <c r="M11" s="12">
        <v>6.5</v>
      </c>
      <c r="N11" s="12">
        <v>3</v>
      </c>
      <c r="O11" s="21">
        <f>IF(AND(T7&lt;=($E$30-$E$32),T7&gt;($E$29+$E$36)),IF($E$27&gt;$E$26,"00:00:01"*($E$27-$E$26)),IF(OR(AND(T7&gt;($E$30-$E$32),T7&lt;=($E$30-$E$33)),AND(T7&gt;($E$29+$E$35),T7&lt;=($E$29+$E$36))),IF($E$27&gt;$E$26,"00:00:01"*($E$27-$E$26)*0.67),IF(OR(AND(T7&gt;($E$30-$E$33),T7&lt;=$E$30),AND(T7&gt;($E$29+$E$34),T7&lt;=($E$29+$E$35))),IF($E$27&gt;$E$26,"00:00:01"*($E$27-$E$26)*0.33),IF(AND(T7&lt;=($E$31+$E$35),T7&gt;($E$31+$E$34)),IF($E$28&gt;$E$26,"00:00:01"*($E$28-$E$26)*0.33),IF(AND(T7&lt;=($E$31+$E$36),T7&gt;=($E$31+$E$35)),IF($E$28&gt;$E$26,"00:00:01"*($E$28-$E$26)*0.67),IF(T7&gt;($E$31+$E$36),IF($E$28&gt;$E$26,"00:00:01"*($E$28-$E$26)),0))))))</f>
        <v>1.550925925925926E-05</v>
      </c>
      <c r="P11" s="22" t="str">
        <f aca="true" t="shared" si="13" ref="P11:P16">IF(N11=1,"Easy",IF(N11=2,"Mod.",IF(N11=3,"Hard",IF(N11=4,"V. Hard",IF(N11=5,"Extreme","Error")))))</f>
        <v>Hard</v>
      </c>
      <c r="Q11" s="27">
        <f aca="true" t="shared" si="14" ref="Q11:Q16">(C8+((N11-2)*$E$20)-($E$21)+(O11*$E$25))</f>
        <v>0.005686805555555556</v>
      </c>
      <c r="R11" s="13">
        <f aca="true" t="shared" si="15" ref="R11:R16">M11*(C8+((N11-2)*$E$20)-($E$21)+(O11*$E$25))</f>
        <v>0.03696423611111112</v>
      </c>
      <c r="S11" s="18"/>
      <c r="T11" s="23">
        <f>T7+R11</f>
        <v>41110.83180798611</v>
      </c>
      <c r="U11" s="18"/>
      <c r="W11" s="55">
        <v>25</v>
      </c>
      <c r="X11" s="12">
        <v>3.1</v>
      </c>
      <c r="Y11" s="12">
        <v>1</v>
      </c>
      <c r="Z11" s="21" t="b">
        <f>IF(AND(AE7&lt;=($E$30-$E$32),AE7&gt;($E$29+$E$36)),IF($E$27&gt;$E$26,"00:00:01"*($E$27-$E$26)),IF(OR(AND(AE7&gt;($E$30-$E$32),AE7&lt;=($E$30-$E$33)),AND(AE7&gt;($E$29+$E$35),AE7&lt;=($E$29+$E$36))),IF($E$27&gt;$E$26,"00:00:01"*($E$27-$E$26)*0.67),IF(OR(AND(AE7&gt;($E$30-$E$33),AE7&lt;=$E$30),AND(AE7&gt;($E$29+$E$34),AE7&lt;=($E$29+$E$35))),IF($E$27&gt;$E$26,"00:00:01"*($E$27-$E$26)*0.33),IF(AND(AE7&lt;=($E$31+$E$35),AE7&gt;($E$31+$E$34)),IF($E$28&gt;$E$26,"00:00:01"*($E$28-$E$26)*0.33),IF(AND(AE7&lt;=($E$31+$E$36),AE7&gt;=($E$31+$E$35)),IF($E$28&gt;$E$26,"00:00:01"*($E$28-$E$26)*0.67),IF(AE7&gt;($E$31+$E$36),IF($E$28&gt;$E$26,"00:00:01"*($E$28-$E$26)),0))))))</f>
        <v>0</v>
      </c>
      <c r="AA11" s="22" t="str">
        <f aca="true" t="shared" si="16" ref="AA11:AA16">IF(Y11=1,"Easy",IF(Y11=2,"Mod.",IF(Y11=3,"Hard",IF(Y11=4,"V. Hard",IF(Y11=5,"Extreme","Error")))))</f>
        <v>Easy</v>
      </c>
      <c r="AB11" s="27">
        <f aca="true" t="shared" si="17" ref="AB11:AB16">(C2+((Y11-2)*$E$20)+($E$22)+(Z11*$E$25))</f>
        <v>0.005497685185185185</v>
      </c>
      <c r="AC11" s="13">
        <f aca="true" t="shared" si="18" ref="AC11:AC16">X11*(C2+((Y11-2)*$E$20)+($E$22)+(Z11*$E$25))</f>
        <v>0.017042824074074075</v>
      </c>
      <c r="AD11" s="18"/>
      <c r="AE11" s="23">
        <f>AE7+AC11</f>
        <v>41111.40705425926</v>
      </c>
      <c r="AF11" s="18"/>
    </row>
    <row r="12" spans="1:32" ht="15">
      <c r="A12" s="29">
        <v>11</v>
      </c>
      <c r="B12" s="11" t="s">
        <v>65</v>
      </c>
      <c r="C12" s="41">
        <v>0.005555555555555556</v>
      </c>
      <c r="D12" s="12">
        <f t="shared" si="10"/>
        <v>17.1</v>
      </c>
      <c r="E12" s="13">
        <f t="shared" si="11"/>
        <v>0.09669560185185186</v>
      </c>
      <c r="F12" s="14">
        <f t="shared" si="12"/>
        <v>2.3333333333333335</v>
      </c>
      <c r="G12" s="45">
        <f t="shared" si="3"/>
        <v>0.0056547135585878275</v>
      </c>
      <c r="H12" s="4"/>
      <c r="I12" s="4"/>
      <c r="J12" s="4"/>
      <c r="L12" s="56">
        <v>8</v>
      </c>
      <c r="M12" s="15">
        <v>2.8</v>
      </c>
      <c r="N12" s="15">
        <v>1</v>
      </c>
      <c r="O12" s="24">
        <f>IF(AND(T11&lt;=($E$30-$E$32),T11&gt;($E$29+$E$36)),IF($E$27&gt;$E$26,"00:00:01"*($E$27-$E$26)),IF(OR(AND(T11&gt;($E$30-$E$32),T11&lt;=($E$30-$E$33)),AND(T11&gt;($E$29+$E$35),T11&lt;=($E$29+$E$36))),IF($E$27&gt;$E$26,"00:00:01"*($E$27-$E$26)*0.67),IF(OR(AND(T11&gt;($E$30-$E$33),T11&lt;=$E$30),AND(T11&gt;($E$29+$E$34),T11&lt;=($E$29+$E$35))),IF($E$27&gt;$E$26,"00:00:01"*($E$27-$E$26)*0.33),IF(AND(T11&lt;=($E$31+$E$35),T11&gt;($E$31+$E$34)),IF($E$28&gt;$E$26,"00:00:01"*($E$28-$E$26)*0.33),IF(AND(T11&lt;=($E$31+$E$36),T11&gt;=($E$31+$E$35)),IF($E$28&gt;$E$26,"00:00:01"*($E$28-$E$26)*0.67),IF(T11&gt;($E$31+$E$36),IF($E$28&gt;$E$26,"00:00:01"*($E$28-$E$26)),0))))))</f>
        <v>1.550925925925926E-05</v>
      </c>
      <c r="P12" s="34" t="str">
        <f t="shared" si="13"/>
        <v>Easy</v>
      </c>
      <c r="Q12" s="28">
        <f t="shared" si="14"/>
        <v>0.005339583333333333</v>
      </c>
      <c r="R12" s="16">
        <f t="shared" si="15"/>
        <v>0.014950833333333332</v>
      </c>
      <c r="S12" s="19"/>
      <c r="T12" s="25">
        <f>T11+R12</f>
        <v>41110.84675881945</v>
      </c>
      <c r="U12" s="19"/>
      <c r="W12" s="56">
        <v>26</v>
      </c>
      <c r="X12" s="15">
        <v>3.1</v>
      </c>
      <c r="Y12" s="15">
        <v>1</v>
      </c>
      <c r="Z12" s="24" t="b">
        <f>IF(AND(AE11&lt;=($E$30-$E$32),AE11&gt;($E$29+$E$36)),IF($E$27&gt;$E$26,"00:00:01"*($E$27-$E$26)),IF(OR(AND(AE11&gt;($E$30-$E$32),AE11&lt;=($E$30-$E$33)),AND(AE11&gt;($E$29+$E$35),AE11&lt;=($E$29+$E$36))),IF($E$27&gt;$E$26,"00:00:01"*($E$27-$E$26)*0.67),IF(OR(AND(AE11&gt;($E$30-$E$33),AE11&lt;=$E$30),AND(AE11&gt;($E$29+$E$34),AE11&lt;=($E$29+$E$35))),IF($E$27&gt;$E$26,"00:00:01"*($E$27-$E$26)*0.33),IF(AND(AE11&lt;=($E$31+$E$35),AE11&gt;($E$31+$E$34)),IF($E$28&gt;$E$26,"00:00:01"*($E$28-$E$26)*0.33),IF(AND(AE11&lt;=($E$31+$E$36),AE11&gt;=($E$31+$E$35)),IF($E$28&gt;$E$26,"00:00:01"*($E$28-$E$26)*0.67),IF(AE11&gt;($E$31+$E$36),IF($E$28&gt;$E$26,"00:00:01"*($E$28-$E$26)),0))))))</f>
        <v>0</v>
      </c>
      <c r="AA12" s="34" t="str">
        <f t="shared" si="16"/>
        <v>Easy</v>
      </c>
      <c r="AB12" s="28">
        <f t="shared" si="17"/>
        <v>0.005497685185185185</v>
      </c>
      <c r="AC12" s="16">
        <f t="shared" si="18"/>
        <v>0.017042824074074075</v>
      </c>
      <c r="AD12" s="19"/>
      <c r="AE12" s="25">
        <f>AE11+AC12</f>
        <v>41111.424097083334</v>
      </c>
      <c r="AF12" s="19"/>
    </row>
    <row r="13" spans="1:32" ht="15">
      <c r="A13" s="5">
        <v>12</v>
      </c>
      <c r="B13" s="48" t="s">
        <v>66</v>
      </c>
      <c r="C13" s="41">
        <v>0.005555555555555556</v>
      </c>
      <c r="D13" s="49">
        <f t="shared" si="10"/>
        <v>24.400000000000002</v>
      </c>
      <c r="E13" s="50">
        <f t="shared" si="11"/>
        <v>0.1457349537037037</v>
      </c>
      <c r="F13" s="51">
        <f t="shared" si="12"/>
        <v>4</v>
      </c>
      <c r="G13" s="52">
        <f t="shared" si="3"/>
        <v>0.005972744004250152</v>
      </c>
      <c r="H13" s="4"/>
      <c r="I13" s="4"/>
      <c r="J13" s="4"/>
      <c r="L13" s="55">
        <v>9</v>
      </c>
      <c r="M13" s="12">
        <v>6.1</v>
      </c>
      <c r="N13" s="12">
        <v>2</v>
      </c>
      <c r="O13" s="21">
        <f>IF(AND(T12&lt;=($E$30-$E$32),T12&gt;($E$29+$E$36)),IF($E$27&gt;$E$26,"00:00:01"*($E$27-$E$26)),IF(OR(AND(T12&gt;($E$30-$E$32),T12&lt;=($E$30-$E$33)),AND(T12&gt;($E$29+$E$35),T12&lt;=($E$29+$E$36))),IF($E$27&gt;$E$26,"00:00:01"*($E$27-$E$26)*0.67),IF(OR(AND(T12&gt;($E$30-$E$33),T12&lt;=$E$30),AND(T12&gt;($E$29+$E$34),T12&lt;=($E$29+$E$35))),IF($E$27&gt;$E$26,"00:00:01"*($E$27-$E$26)*0.33),IF(AND(T12&lt;=($E$31+$E$35),T12&gt;($E$31+$E$34)),IF($E$28&gt;$E$26,"00:00:01"*($E$28-$E$26)*0.33),IF(AND(T12&lt;=($E$31+$E$36),T12&gt;=($E$31+$E$35)),IF($E$28&gt;$E$26,"00:00:01"*($E$28-$E$26)*0.67),IF(T12&gt;($E$31+$E$36),IF($E$28&gt;$E$26,"00:00:01"*($E$28-$E$26)),0))))))</f>
        <v>7.638888888888888E-06</v>
      </c>
      <c r="P13" s="22" t="str">
        <f t="shared" si="13"/>
        <v>Mod.</v>
      </c>
      <c r="Q13" s="27">
        <f t="shared" si="14"/>
        <v>0.005505324074074074</v>
      </c>
      <c r="R13" s="13">
        <f t="shared" si="15"/>
        <v>0.033582476851851846</v>
      </c>
      <c r="S13" s="20"/>
      <c r="T13" s="23">
        <f>T12+R13</f>
        <v>41110.8803412963</v>
      </c>
      <c r="U13" s="20"/>
      <c r="W13" s="55">
        <v>27</v>
      </c>
      <c r="X13" s="12">
        <v>4</v>
      </c>
      <c r="Y13" s="12">
        <v>1</v>
      </c>
      <c r="Z13" s="21" t="b">
        <f>IF(AND(AE12&lt;=($E$30-$E$32),AE12&gt;($E$29+$E$36)),IF($E$27&gt;$E$26,"00:00:01"*($E$27-$E$26)),IF(OR(AND(AE12&gt;($E$30-$E$32),AE12&lt;=($E$30-$E$33)),AND(AE12&gt;($E$29+$E$35),AE12&lt;=($E$29+$E$36))),IF($E$27&gt;$E$26,"00:00:01"*($E$27-$E$26)*0.67),IF(OR(AND(AE12&gt;($E$30-$E$33),AE12&lt;=$E$30),AND(AE12&gt;($E$29+$E$34),AE12&lt;=($E$29+$E$35))),IF($E$27&gt;$E$26,"00:00:01"*($E$27-$E$26)*0.33),IF(AND(AE12&lt;=($E$31+$E$35),AE12&gt;($E$31+$E$34)),IF($E$28&gt;$E$26,"00:00:01"*($E$28-$E$26)*0.33),IF(AND(AE12&lt;=($E$31+$E$36),AE12&gt;=($E$31+$E$35)),IF($E$28&gt;$E$26,"00:00:01"*($E$28-$E$26)*0.67),IF(AE12&gt;($E$31+$E$36),IF($E$28&gt;$E$26,"00:00:01"*($E$28-$E$26)),0))))))</f>
        <v>0</v>
      </c>
      <c r="AA13" s="22" t="str">
        <f t="shared" si="16"/>
        <v>Easy</v>
      </c>
      <c r="AB13" s="27">
        <f t="shared" si="17"/>
        <v>0.005497685185185185</v>
      </c>
      <c r="AC13" s="13">
        <f t="shared" si="18"/>
        <v>0.02199074074074074</v>
      </c>
      <c r="AD13" s="20"/>
      <c r="AE13" s="23">
        <f>AE12+AC13</f>
        <v>41111.44608782407</v>
      </c>
      <c r="AF13" s="20"/>
    </row>
    <row r="14" spans="1:32" ht="15">
      <c r="A14" s="53" t="s">
        <v>7</v>
      </c>
      <c r="B14" s="53"/>
      <c r="C14" s="54">
        <f>((C2*$D$2)+(C3*$D$3)+(C4*$D$4)+(C5*$D$5)+(C6*$D$6)+(C7*$D$7)+(C8*$D$8)+(C9*$D$9)+(C10*$D$10)+(C11*$D$11)+(C12*$D$12)+(C13*$D$13))/$D$14</f>
        <v>0.005555555555555556</v>
      </c>
      <c r="D14" s="12">
        <f>SUM(D2:D13)</f>
        <v>200.39999999999998</v>
      </c>
      <c r="E14" s="57">
        <f>SUM(E2:E13)</f>
        <v>1.137141064814815</v>
      </c>
      <c r="F14" s="12"/>
      <c r="G14" s="27">
        <f>((G2*$D$2)+(G3*$D$3)+(G4*$D$4)+(G5*$D$5)+(G6*$D$6)+(G7*$D$7)+(G8*$D$8)+(G9*$D$9)+(G10*$D$10)+(G11*$D$11)+(G12*$D$12)+(G13*$D$13))/$D$14</f>
        <v>0.005674356610852371</v>
      </c>
      <c r="L14" s="56">
        <v>10</v>
      </c>
      <c r="M14" s="15">
        <v>3.1</v>
      </c>
      <c r="N14" s="15">
        <v>1</v>
      </c>
      <c r="O14" s="24">
        <f>IF(AND(T13&lt;=($E$30-$E$32),T13&gt;($E$29+$E$36)),IF($E$27&gt;$E$26,"00:00:01"*($E$27-$E$26)),IF(OR(AND(T13&gt;($E$30-$E$32),T13&lt;=($E$30-$E$33)),AND(T13&gt;($E$29+$E$35),T13&lt;=($E$29+$E$36))),IF($E$27&gt;$E$26,"00:00:01"*($E$27-$E$26)*0.67),IF(OR(AND(T13&gt;($E$30-$E$33),T13&lt;=$E$30),AND(T13&gt;($E$29+$E$34),T13&lt;=($E$29+$E$35))),IF($E$27&gt;$E$26,"00:00:01"*($E$27-$E$26)*0.33),IF(AND(T13&lt;=($E$31+$E$35),T13&gt;($E$31+$E$34)),IF($E$28&gt;$E$26,"00:00:01"*($E$28-$E$26)*0.33),IF(AND(T13&lt;=($E$31+$E$36),T13&gt;=($E$31+$E$35)),IF($E$28&gt;$E$26,"00:00:01"*($E$28-$E$26)*0.67),IF(T13&gt;($E$31+$E$36),IF($E$28&gt;$E$26,"00:00:01"*($E$28-$E$26)),0))))))</f>
        <v>0</v>
      </c>
      <c r="P14" s="34" t="str">
        <f t="shared" si="13"/>
        <v>Easy</v>
      </c>
      <c r="Q14" s="28">
        <f t="shared" si="14"/>
        <v>0.005324074074074074</v>
      </c>
      <c r="R14" s="16">
        <f t="shared" si="15"/>
        <v>0.01650462962962963</v>
      </c>
      <c r="S14" s="19"/>
      <c r="T14" s="25">
        <f>T13+R14</f>
        <v>41110.896845925934</v>
      </c>
      <c r="U14" s="19"/>
      <c r="W14" s="56">
        <v>28</v>
      </c>
      <c r="X14" s="15">
        <v>6.4</v>
      </c>
      <c r="Y14" s="15">
        <v>3</v>
      </c>
      <c r="Z14" s="24" t="b">
        <f>IF(AND(AE13&lt;=($E$30-$E$32),AE13&gt;($E$29+$E$36)),IF($E$27&gt;$E$26,"00:00:01"*($E$27-$E$26)),IF(OR(AND(AE13&gt;($E$30-$E$32),AE13&lt;=($E$30-$E$33)),AND(AE13&gt;($E$29+$E$35),AE13&lt;=($E$29+$E$36))),IF($E$27&gt;$E$26,"00:00:01"*($E$27-$E$26)*0.67),IF(OR(AND(AE13&gt;($E$30-$E$33),AE13&lt;=$E$30),AND(AE13&gt;($E$29+$E$34),AE13&lt;=($E$29+$E$35))),IF($E$27&gt;$E$26,"00:00:01"*($E$27-$E$26)*0.33),IF(AND(AE13&lt;=($E$31+$E$35),AE13&gt;($E$31+$E$34)),IF($E$28&gt;$E$26,"00:00:01"*($E$28-$E$26)*0.33),IF(AND(AE13&lt;=($E$31+$E$36),AE13&gt;=($E$31+$E$35)),IF($E$28&gt;$E$26,"00:00:01"*($E$28-$E$26)*0.67),IF(AE13&gt;($E$31+$E$36),IF($E$28&gt;$E$26,"00:00:01"*($E$28-$E$26)),0))))))</f>
        <v>0</v>
      </c>
      <c r="AA14" s="34" t="str">
        <f t="shared" si="16"/>
        <v>Hard</v>
      </c>
      <c r="AB14" s="28">
        <f t="shared" si="17"/>
        <v>0.005844907407407408</v>
      </c>
      <c r="AC14" s="16">
        <f t="shared" si="18"/>
        <v>0.03740740740740741</v>
      </c>
      <c r="AD14" s="19"/>
      <c r="AE14" s="25">
        <f>AE13+AC14</f>
        <v>41111.48349523148</v>
      </c>
      <c r="AF14" s="19"/>
    </row>
    <row r="15" spans="12:32" ht="15">
      <c r="L15" s="55">
        <v>11</v>
      </c>
      <c r="M15" s="12">
        <v>6.8</v>
      </c>
      <c r="N15" s="12">
        <v>3</v>
      </c>
      <c r="O15" s="21">
        <f>IF(AND(T14&lt;=($E$30-$E$32),T14&gt;($E$29+$E$36)),IF($E$27&gt;$E$26,"00:00:01"*($E$27-$E$26)),IF(OR(AND(T14&gt;($E$30-$E$32),T14&lt;=($E$30-$E$33)),AND(T14&gt;($E$29+$E$35),T14&lt;=($E$29+$E$36))),IF($E$27&gt;$E$26,"00:00:01"*($E$27-$E$26)*0.67),IF(OR(AND(T14&gt;($E$30-$E$33),T14&lt;=$E$30),AND(T14&gt;($E$29+$E$34),T14&lt;=($E$29+$E$35))),IF($E$27&gt;$E$26,"00:00:01"*($E$27-$E$26)*0.33),IF(AND(T14&lt;=($E$31+$E$35),T14&gt;($E$31+$E$34)),IF($E$28&gt;$E$26,"00:00:01"*($E$28-$E$26)*0.33),IF(AND(T14&lt;=($E$31+$E$36),T14&gt;=($E$31+$E$35)),IF($E$28&gt;$E$26,"00:00:01"*($E$28-$E$26)*0.67),IF(T14&gt;($E$31+$E$36),IF($E$28&gt;$E$26,"00:00:01"*($E$28-$E$26)),0))))))</f>
        <v>0</v>
      </c>
      <c r="P15" s="22" t="str">
        <f t="shared" si="13"/>
        <v>Hard</v>
      </c>
      <c r="Q15" s="27">
        <f t="shared" si="14"/>
        <v>0.005671296296296297</v>
      </c>
      <c r="R15" s="13">
        <f t="shared" si="15"/>
        <v>0.038564814814814816</v>
      </c>
      <c r="S15" s="20"/>
      <c r="T15" s="23">
        <f>T14+R15</f>
        <v>41110.93541074075</v>
      </c>
      <c r="U15" s="20"/>
      <c r="W15" s="55">
        <v>29</v>
      </c>
      <c r="X15" s="12">
        <v>4.5</v>
      </c>
      <c r="Y15" s="12">
        <v>1</v>
      </c>
      <c r="Z15" s="21" t="b">
        <f>IF(AND(AE14&lt;=($E$30-$E$32),AE14&gt;($E$29+$E$36)),IF($E$27&gt;$E$26,"00:00:01"*($E$27-$E$26)),IF(OR(AND(AE14&gt;($E$30-$E$32),AE14&lt;=($E$30-$E$33)),AND(AE14&gt;($E$29+$E$35),AE14&lt;=($E$29+$E$36))),IF($E$27&gt;$E$26,"00:00:01"*($E$27-$E$26)*0.67),IF(OR(AND(AE14&gt;($E$30-$E$33),AE14&lt;=$E$30),AND(AE14&gt;($E$29+$E$34),AE14&lt;=($E$29+$E$35))),IF($E$27&gt;$E$26,"00:00:01"*($E$27-$E$26)*0.33),IF(AND(AE14&lt;=($E$31+$E$35),AE14&gt;($E$31+$E$34)),IF($E$28&gt;$E$26,"00:00:01"*($E$28-$E$26)*0.33),IF(AND(AE14&lt;=($E$31+$E$36),AE14&gt;=($E$31+$E$35)),IF($E$28&gt;$E$26,"00:00:01"*($E$28-$E$26)*0.67),IF(AE14&gt;($E$31+$E$36),IF($E$28&gt;$E$26,"00:00:01"*($E$28-$E$26)),0))))))</f>
        <v>0</v>
      </c>
      <c r="AA15" s="22" t="str">
        <f t="shared" si="16"/>
        <v>Easy</v>
      </c>
      <c r="AB15" s="27">
        <f t="shared" si="17"/>
        <v>0.005497685185185185</v>
      </c>
      <c r="AC15" s="13">
        <f t="shared" si="18"/>
        <v>0.024739583333333336</v>
      </c>
      <c r="AD15" s="20"/>
      <c r="AE15" s="23">
        <f>AE14+AC15</f>
        <v>41111.50823481481</v>
      </c>
      <c r="AF15" s="20"/>
    </row>
    <row r="16" spans="1:32" ht="15">
      <c r="A16" t="s">
        <v>6</v>
      </c>
      <c r="C16" s="60">
        <v>41110.583333333336</v>
      </c>
      <c r="D16" s="61"/>
      <c r="E16" s="61"/>
      <c r="L16" s="56">
        <v>12</v>
      </c>
      <c r="M16" s="15">
        <v>10.8</v>
      </c>
      <c r="N16" s="15">
        <v>5</v>
      </c>
      <c r="O16" s="24">
        <f>IF(AND(T15&lt;=($E$30-$E$32),T15&gt;($E$29+$E$36)),IF($E$27&gt;$E$26,"00:00:01"*($E$27-$E$26)),IF(OR(AND(T15&gt;($E$30-$E$32),T15&lt;=($E$30-$E$33)),AND(T15&gt;($E$29+$E$35),T15&lt;=($E$29+$E$36))),IF($E$27&gt;$E$26,"00:00:01"*($E$27-$E$26)*0.67),IF(OR(AND(T15&gt;($E$30-$E$33),T15&lt;=$E$30),AND(T15&gt;($E$29+$E$34),T15&lt;=($E$29+$E$35))),IF($E$27&gt;$E$26,"00:00:01"*($E$27-$E$26)*0.33),IF(AND(T15&lt;=($E$31+$E$35),T15&gt;($E$31+$E$34)),IF($E$28&gt;$E$26,"00:00:01"*($E$28-$E$26)*0.33),IF(AND(T15&lt;=($E$31+$E$36),T15&gt;=($E$31+$E$35)),IF($E$28&gt;$E$26,"00:00:01"*($E$28-$E$26)*0.67),IF(T15&gt;($E$31+$E$36),IF($E$28&gt;$E$26,"00:00:01"*($E$28-$E$26)),0))))))</f>
        <v>0</v>
      </c>
      <c r="P16" s="34" t="str">
        <f t="shared" si="13"/>
        <v>Extreme</v>
      </c>
      <c r="Q16" s="28">
        <f t="shared" si="14"/>
        <v>0.0060185185185185185</v>
      </c>
      <c r="R16" s="16">
        <f t="shared" si="15"/>
        <v>0.065</v>
      </c>
      <c r="S16" s="19"/>
      <c r="T16" s="26">
        <f>T15+R16</f>
        <v>41111.00041074075</v>
      </c>
      <c r="U16" s="19"/>
      <c r="W16" s="56">
        <v>30</v>
      </c>
      <c r="X16" s="15">
        <v>3.5</v>
      </c>
      <c r="Y16" s="15">
        <v>1</v>
      </c>
      <c r="Z16" s="24" t="b">
        <f>IF(AND(AE15&lt;=($E$30-$E$32),AE15&gt;($E$29+$E$36)),IF($E$27&gt;$E$26,"00:00:01"*($E$27-$E$26)),IF(OR(AND(AE15&gt;($E$30-$E$32),AE15&lt;=($E$30-$E$33)),AND(AE15&gt;($E$29+$E$35),AE15&lt;=($E$29+$E$36))),IF($E$27&gt;$E$26,"00:00:01"*($E$27-$E$26)*0.67),IF(OR(AND(AE15&gt;($E$30-$E$33),AE15&lt;=$E$30),AND(AE15&gt;($E$29+$E$34),AE15&lt;=($E$29+$E$35))),IF($E$27&gt;$E$26,"00:00:01"*($E$27-$E$26)*0.33),IF(AND(AE15&lt;=($E$31+$E$35),AE15&gt;($E$31+$E$34)),IF($E$28&gt;$E$26,"00:00:01"*($E$28-$E$26)*0.33),IF(AND(AE15&lt;=($E$31+$E$36),AE15&gt;=($E$31+$E$35)),IF($E$28&gt;$E$26,"00:00:01"*($E$28-$E$26)*0.67),IF(AE15&gt;($E$31+$E$36),IF($E$28&gt;$E$26,"00:00:01"*($E$28-$E$26)),0))))))</f>
        <v>0</v>
      </c>
      <c r="AA16" s="34" t="str">
        <f t="shared" si="16"/>
        <v>Easy</v>
      </c>
      <c r="AB16" s="28">
        <f t="shared" si="17"/>
        <v>0.005497685185185185</v>
      </c>
      <c r="AC16" s="16">
        <f t="shared" si="18"/>
        <v>0.019241898148148147</v>
      </c>
      <c r="AD16" s="19"/>
      <c r="AE16" s="26">
        <f>AE15+AC16</f>
        <v>41111.52747671296</v>
      </c>
      <c r="AF16" s="19"/>
    </row>
    <row r="17" spans="1:32" ht="15">
      <c r="A17" t="s">
        <v>39</v>
      </c>
      <c r="C17" s="44">
        <f>AC28</f>
        <v>1.1371410648148148</v>
      </c>
      <c r="L17" s="10" t="s">
        <v>7</v>
      </c>
      <c r="M17">
        <f>SUM(M11:M16)</f>
        <v>36.1</v>
      </c>
      <c r="P17" s="5"/>
      <c r="Q17" s="10"/>
      <c r="R17" s="2">
        <f>SUM(R11:R16)</f>
        <v>0.20556699074074075</v>
      </c>
      <c r="S17" s="2"/>
      <c r="T17" s="1"/>
      <c r="U17" s="1"/>
      <c r="W17" s="10" t="s">
        <v>7</v>
      </c>
      <c r="X17">
        <f>SUM(X11:X16)</f>
        <v>24.6</v>
      </c>
      <c r="AA17" s="5"/>
      <c r="AB17" s="10"/>
      <c r="AC17" s="2">
        <f>SUM(AC11:AC16)</f>
        <v>0.13746527777777778</v>
      </c>
      <c r="AD17" s="2"/>
      <c r="AF17" s="2"/>
    </row>
    <row r="18" spans="4:32" ht="15">
      <c r="D18" s="43"/>
      <c r="E18" s="37"/>
      <c r="L18" s="10" t="s">
        <v>10</v>
      </c>
      <c r="M18">
        <f>M17</f>
        <v>36.1</v>
      </c>
      <c r="P18" s="5"/>
      <c r="Q18" s="10"/>
      <c r="R18" s="2">
        <f>R17</f>
        <v>0.20556699074074075</v>
      </c>
      <c r="S18" s="2"/>
      <c r="W18" s="10" t="s">
        <v>9</v>
      </c>
      <c r="X18">
        <f>M27+X17</f>
        <v>91.30000000000001</v>
      </c>
      <c r="AA18" s="5"/>
      <c r="AB18" s="10"/>
      <c r="AC18" s="2">
        <f>R27+AC17</f>
        <v>0.5091145833333333</v>
      </c>
      <c r="AD18" s="2"/>
      <c r="AF18" s="2"/>
    </row>
    <row r="19" spans="1:32" ht="15">
      <c r="A19" s="69" t="s">
        <v>52</v>
      </c>
      <c r="B19" s="70"/>
      <c r="C19" s="70"/>
      <c r="D19" s="70"/>
      <c r="E19" s="70"/>
      <c r="F19" s="70"/>
      <c r="G19" s="70"/>
      <c r="H19" s="70"/>
      <c r="I19" s="70"/>
      <c r="J19" s="71"/>
      <c r="L19" s="10" t="s">
        <v>8</v>
      </c>
      <c r="M19">
        <f>M8+M17</f>
        <v>73.6</v>
      </c>
      <c r="P19" s="5"/>
      <c r="Q19" s="10"/>
      <c r="R19" s="2">
        <f>R8+R17</f>
        <v>0.4170774074074074</v>
      </c>
      <c r="S19" s="2"/>
      <c r="T19" s="1"/>
      <c r="U19" s="1"/>
      <c r="W19" s="10" t="s">
        <v>8</v>
      </c>
      <c r="X19">
        <f>X17+X10</f>
        <v>166.7</v>
      </c>
      <c r="AA19" s="5"/>
      <c r="AB19" s="10"/>
      <c r="AC19" s="2">
        <f>AC17+AC10</f>
        <v>0.9441433796296297</v>
      </c>
      <c r="AD19" s="2"/>
      <c r="AF19" s="2"/>
    </row>
    <row r="20" spans="1:32" ht="15">
      <c r="A20" s="58" t="s">
        <v>15</v>
      </c>
      <c r="B20" s="58"/>
      <c r="C20" s="58"/>
      <c r="D20" s="59"/>
      <c r="E20" s="38">
        <v>0.00017361111111111112</v>
      </c>
      <c r="F20" s="62" t="s">
        <v>54</v>
      </c>
      <c r="G20" s="58"/>
      <c r="H20" s="58"/>
      <c r="I20" s="58"/>
      <c r="J20" s="58"/>
      <c r="L20" s="55">
        <v>13</v>
      </c>
      <c r="M20" s="12">
        <v>6</v>
      </c>
      <c r="N20" s="12">
        <v>2</v>
      </c>
      <c r="O20" s="21">
        <f>IF(AND(T16&lt;=($E$30-$E$32),T16&gt;($E$29+$E$36)),IF($E$27&gt;$E$26,"00:00:01"*($E$27-$E$26)),IF(OR(AND(T16&gt;($E$30-$E$32),T16&lt;=($E$30-$E$33)),AND(T16&gt;($E$29+$E$35),T16&lt;=($E$29+$E$36))),IF($E$27&gt;$E$26,"00:00:01"*($E$27-$E$26)*0.67),IF(OR(AND(T16&gt;($E$30-$E$33),T16&lt;=$E$30),AND(T16&gt;($E$29+$E$34),T16&lt;=($E$29+$E$35))),IF($E$27&gt;$E$26,"00:00:01"*($E$27-$E$26)*0.33),IF(AND(T16&lt;=($E$31+$E$35),T16&gt;($E$31+$E$34)),IF($E$28&gt;$E$26,"00:00:01"*($E$28-$E$26)*0.33),IF(AND(T16&lt;=($E$31+$E$36),T16&gt;=($E$31+$E$35)),IF($E$28&gt;$E$26,"00:00:01"*($E$28-$E$26)*0.67),IF(T16&gt;($E$31+$E$36),IF($E$28&gt;$E$26,"00:00:01"*($E$28-$E$26)),0))))))</f>
        <v>0</v>
      </c>
      <c r="P20" s="22" t="str">
        <f aca="true" t="shared" si="19" ref="P20:P25">IF(N20=1,"Easy",IF(N20=2,"Mod.",IF(N20=3,"Hard",IF(N20=4,"V. Hard",IF(N20=5,"Extreme","Error")))))</f>
        <v>Mod.</v>
      </c>
      <c r="Q20" s="27">
        <f aca="true" t="shared" si="20" ref="Q20:Q25">(C2+((N20-2)*$E$20)+(O20*$E$25))</f>
        <v>0.005555555555555556</v>
      </c>
      <c r="R20" s="13">
        <f aca="true" t="shared" si="21" ref="R20:R25">M20*(C2+((N20-2)*$E$20)+(O20*$E$25))</f>
        <v>0.03333333333333333</v>
      </c>
      <c r="S20" s="18"/>
      <c r="T20" s="23">
        <f>T16+R20</f>
        <v>41111.033744074084</v>
      </c>
      <c r="U20" s="18"/>
      <c r="W20" s="55">
        <v>31</v>
      </c>
      <c r="X20" s="12">
        <v>7.8</v>
      </c>
      <c r="Y20" s="12">
        <v>3</v>
      </c>
      <c r="Z20" s="21" t="b">
        <f>IF(AND(AE16&lt;=($E$30-$E$32),AE16&gt;($E$29+$E$36)),IF($E$27&gt;$E$26,"00:00:01"*($E$27-$E$26)),IF(OR(AND(AE16&gt;($E$30-$E$32),AE16&lt;=($E$30-$E$33)),AND(AE16&gt;($E$29+$E$35),AE16&lt;=($E$29+$E$36))),IF($E$27&gt;$E$26,"00:00:01"*($E$27-$E$26)*0.67),IF(OR(AND(AE16&gt;($E$30-$E$33),AE16&lt;=$E$30),AND(AE16&gt;($E$29+$E$34),AE16&lt;=($E$29+$E$35))),IF($E$27&gt;$E$26,"00:00:01"*($E$27-$E$26)*0.33),IF(AND(AE16&lt;=($E$31+$E$35),AE16&gt;($E$31+$E$34)),IF($E$28&gt;$E$26,"00:00:01"*($E$28-$E$26)*0.33),IF(AND(AE16&lt;=($E$31+$E$36),AE16&gt;=($E$31+$E$35)),IF($E$28&gt;$E$26,"00:00:01"*($E$28-$E$26)*0.67),IF(AE16&gt;($E$31+$E$36),IF($E$28&gt;$E$26,"00:00:01"*($E$28-$E$26)),0))))))</f>
        <v>0</v>
      </c>
      <c r="AA20" s="22" t="str">
        <f aca="true" t="shared" si="22" ref="AA20:AA25">IF(Y20=1,"Easy",IF(Y20=2,"Mod.",IF(Y20=3,"Hard",IF(Y20=4,"V. Hard",IF(Y20=5,"Extreme","Error")))))</f>
        <v>Hard</v>
      </c>
      <c r="AB20" s="27">
        <f aca="true" t="shared" si="23" ref="AB20:AB25">(C8+((Y20-2)*$E$20)+($E$22)+(Z20*$E$25))</f>
        <v>0.005844907407407408</v>
      </c>
      <c r="AC20" s="13">
        <f aca="true" t="shared" si="24" ref="AC20:AC25">X20*(C8+((Y20-2)*$E$20)+($E$22)+(Z20*$E$25))</f>
        <v>0.045590277777777785</v>
      </c>
      <c r="AD20" s="18"/>
      <c r="AE20" s="23">
        <f>AE16+AC20</f>
        <v>41111.573066990735</v>
      </c>
      <c r="AF20" s="18"/>
    </row>
    <row r="21" spans="1:32" ht="15">
      <c r="A21" s="58" t="s">
        <v>18</v>
      </c>
      <c r="B21" s="58"/>
      <c r="C21" s="58"/>
      <c r="D21" s="59"/>
      <c r="E21" s="38">
        <v>5.7870370370370366E-05</v>
      </c>
      <c r="F21" s="62" t="s">
        <v>37</v>
      </c>
      <c r="G21" s="58"/>
      <c r="H21" s="58"/>
      <c r="I21" s="58"/>
      <c r="L21" s="56">
        <v>14</v>
      </c>
      <c r="M21" s="15">
        <v>5.7</v>
      </c>
      <c r="N21" s="15">
        <v>2</v>
      </c>
      <c r="O21" s="24">
        <f>IF(AND(T20&lt;=($E$30-$E$32),T20&gt;($E$29+$E$36)),IF($E$27&gt;$E$26,"00:00:01"*($E$27-$E$26)),IF(OR(AND(T20&gt;($E$30-$E$32),T20&lt;=($E$30-$E$33)),AND(T20&gt;($E$29+$E$35),T20&lt;=($E$29+$E$36))),IF($E$27&gt;$E$26,"00:00:01"*($E$27-$E$26)*0.67),IF(OR(AND(T20&gt;($E$30-$E$33),T20&lt;=$E$30),AND(T20&gt;($E$29+$E$34),T20&lt;=($E$29+$E$35))),IF($E$27&gt;$E$26,"00:00:01"*($E$27-$E$26)*0.33),IF(AND(T20&lt;=($E$31+$E$35),T20&gt;($E$31+$E$34)),IF($E$28&gt;$E$26,"00:00:01"*($E$28-$E$26)*0.33),IF(AND(T20&lt;=($E$31+$E$36),T20&gt;=($E$31+$E$35)),IF($E$28&gt;$E$26,"00:00:01"*($E$28-$E$26)*0.67),IF(T20&gt;($E$31+$E$36),IF($E$28&gt;$E$26,"00:00:01"*($E$28-$E$26)),0))))))</f>
        <v>0</v>
      </c>
      <c r="P21" s="34" t="str">
        <f t="shared" si="19"/>
        <v>Mod.</v>
      </c>
      <c r="Q21" s="28">
        <f t="shared" si="20"/>
        <v>0.005555555555555556</v>
      </c>
      <c r="R21" s="35">
        <f t="shared" si="21"/>
        <v>0.03166666666666667</v>
      </c>
      <c r="S21" s="19"/>
      <c r="T21" s="25">
        <f>T20+R21</f>
        <v>41111.06541074075</v>
      </c>
      <c r="U21" s="19"/>
      <c r="W21" s="56">
        <v>32</v>
      </c>
      <c r="X21" s="15">
        <v>4.8</v>
      </c>
      <c r="Y21" s="15">
        <v>2</v>
      </c>
      <c r="Z21" s="24" t="b">
        <f>IF(AND(AE20&lt;=($E$30-$E$32),AE20&gt;($E$29+$E$36)),IF($E$27&gt;$E$26,"00:00:01"*($E$27-$E$26)),IF(OR(AND(AE20&gt;($E$30-$E$32),AE20&lt;=($E$30-$E$33)),AND(AE20&gt;($E$29+$E$35),AE20&lt;=($E$29+$E$36))),IF($E$27&gt;$E$26,"00:00:01"*($E$27-$E$26)*0.67),IF(OR(AND(AE20&gt;($E$30-$E$33),AE20&lt;=$E$30),AND(AE20&gt;($E$29+$E$34),AE20&lt;=($E$29+$E$35))),IF($E$27&gt;$E$26,"00:00:01"*($E$27-$E$26)*0.33),IF(AND(AE20&lt;=($E$31+$E$35),AE20&gt;($E$31+$E$34)),IF($E$28&gt;$E$26,"00:00:01"*($E$28-$E$26)*0.33),IF(AND(AE20&lt;=($E$31+$E$36),AE20&gt;=($E$31+$E$35)),IF($E$28&gt;$E$26,"00:00:01"*($E$28-$E$26)*0.67),IF(AE20&gt;($E$31+$E$36),IF($E$28&gt;$E$26,"00:00:01"*($E$28-$E$26)),0))))))</f>
        <v>0</v>
      </c>
      <c r="AA21" s="34" t="str">
        <f t="shared" si="22"/>
        <v>Mod.</v>
      </c>
      <c r="AB21" s="28">
        <f t="shared" si="23"/>
        <v>0.005671296296296297</v>
      </c>
      <c r="AC21" s="16">
        <f t="shared" si="24"/>
        <v>0.027222222222222224</v>
      </c>
      <c r="AD21" s="19"/>
      <c r="AE21" s="25">
        <f>AE20+AC21</f>
        <v>41111.600289212955</v>
      </c>
      <c r="AF21" s="19"/>
    </row>
    <row r="22" spans="1:32" ht="15">
      <c r="A22" s="58" t="s">
        <v>19</v>
      </c>
      <c r="B22" s="58"/>
      <c r="C22" s="58"/>
      <c r="D22" s="59"/>
      <c r="E22" s="38">
        <v>0.00011574074074074073</v>
      </c>
      <c r="F22" s="4" t="s">
        <v>38</v>
      </c>
      <c r="L22" s="55">
        <v>15</v>
      </c>
      <c r="M22" s="12">
        <v>3.5</v>
      </c>
      <c r="N22" s="12">
        <v>1</v>
      </c>
      <c r="O22" s="21">
        <f>IF(AND(T21&lt;=($E$30-$E$32),T21&gt;($E$29+$E$36)),IF($E$27&gt;$E$26,"00:00:01"*($E$27-$E$26)),IF(OR(AND(T21&gt;($E$30-$E$32),T21&lt;=($E$30-$E$33)),AND(T21&gt;($E$29+$E$35),T21&lt;=($E$29+$E$36))),IF($E$27&gt;$E$26,"00:00:01"*($E$27-$E$26)*0.67),IF(OR(AND(T21&gt;($E$30-$E$33),T21&lt;=$E$30),AND(T21&gt;($E$29+$E$34),T21&lt;=($E$29+$E$35))),IF($E$27&gt;$E$26,"00:00:01"*($E$27-$E$26)*0.33),IF(AND(T21&lt;=($E$31+$E$35),T21&gt;($E$31+$E$34)),IF($E$28&gt;$E$26,"00:00:01"*($E$28-$E$26)*0.33),IF(AND(T21&lt;=($E$31+$E$36),T21&gt;=($E$31+$E$35)),IF($E$28&gt;$E$26,"00:00:01"*($E$28-$E$26)*0.67),IF(T21&gt;($E$31+$E$36),IF($E$28&gt;$E$26,"00:00:01"*($E$28-$E$26)),0))))))</f>
        <v>0</v>
      </c>
      <c r="P22" s="22" t="str">
        <f t="shared" si="19"/>
        <v>Easy</v>
      </c>
      <c r="Q22" s="27">
        <f t="shared" si="20"/>
        <v>0.005381944444444444</v>
      </c>
      <c r="R22" s="13">
        <f t="shared" si="21"/>
        <v>0.018836805555555555</v>
      </c>
      <c r="S22" s="20"/>
      <c r="T22" s="23">
        <f>T21+R22</f>
        <v>41111.08424754631</v>
      </c>
      <c r="U22" s="20"/>
      <c r="W22" s="55">
        <v>33</v>
      </c>
      <c r="X22" s="12">
        <v>6.8</v>
      </c>
      <c r="Y22" s="12">
        <v>3</v>
      </c>
      <c r="Z22" s="21" t="b">
        <f>IF(AND(AE21&lt;=($E$30-$E$32),AE21&gt;($E$29+$E$36)),IF($E$27&gt;$E$26,"00:00:01"*($E$27-$E$26)),IF(OR(AND(AE21&gt;($E$30-$E$32),AE21&lt;=($E$30-$E$33)),AND(AE21&gt;($E$29+$E$35),AE21&lt;=($E$29+$E$36))),IF($E$27&gt;$E$26,"00:00:01"*($E$27-$E$26)*0.67),IF(OR(AND(AE21&gt;($E$30-$E$33),AE21&lt;=$E$30),AND(AE21&gt;($E$29+$E$34),AE21&lt;=($E$29+$E$35))),IF($E$27&gt;$E$26,"00:00:01"*($E$27-$E$26)*0.33),IF(AND(AE21&lt;=($E$31+$E$35),AE21&gt;($E$31+$E$34)),IF($E$28&gt;$E$26,"00:00:01"*($E$28-$E$26)*0.33),IF(AND(AE21&lt;=($E$31+$E$36),AE21&gt;=($E$31+$E$35)),IF($E$28&gt;$E$26,"00:00:01"*($E$28-$E$26)*0.67),IF(AE21&gt;($E$31+$E$36),IF($E$28&gt;$E$26,"00:00:01"*($E$28-$E$26)),0))))))</f>
        <v>0</v>
      </c>
      <c r="AA22" s="22" t="str">
        <f t="shared" si="22"/>
        <v>Hard</v>
      </c>
      <c r="AB22" s="27">
        <f t="shared" si="23"/>
        <v>0.005844907407407408</v>
      </c>
      <c r="AC22" s="13">
        <f t="shared" si="24"/>
        <v>0.039745370370370375</v>
      </c>
      <c r="AD22" s="20"/>
      <c r="AE22" s="23">
        <f>AE21+AC22</f>
        <v>41111.640034583324</v>
      </c>
      <c r="AF22" s="20"/>
    </row>
    <row r="23" spans="1:32" ht="15">
      <c r="A23" s="36"/>
      <c r="B23" s="36"/>
      <c r="C23" s="36"/>
      <c r="D23" s="42"/>
      <c r="F23" s="4"/>
      <c r="L23" s="56">
        <v>16</v>
      </c>
      <c r="M23" s="15">
        <v>3.5</v>
      </c>
      <c r="N23" s="15">
        <v>1</v>
      </c>
      <c r="O23" s="24">
        <f>IF(AND(T22&lt;=($E$30-$E$32),T22&gt;($E$29+$E$36)),IF($E$27&gt;$E$26,"00:00:01"*($E$27-$E$26)),IF(OR(AND(T22&gt;($E$30-$E$32),T22&lt;=($E$30-$E$33)),AND(T22&gt;($E$29+$E$35),T22&lt;=($E$29+$E$36))),IF($E$27&gt;$E$26,"00:00:01"*($E$27-$E$26)*0.67),IF(OR(AND(T22&gt;($E$30-$E$33),T22&lt;=$E$30),AND(T22&gt;($E$29+$E$34),T22&lt;=($E$29+$E$35))),IF($E$27&gt;$E$26,"00:00:01"*($E$27-$E$26)*0.33),IF(AND(T22&lt;=($E$31+$E$35),T22&gt;($E$31+$E$34)),IF($E$28&gt;$E$26,"00:00:01"*($E$28-$E$26)*0.33),IF(AND(T22&lt;=($E$31+$E$36),T22&gt;=($E$31+$E$35)),IF($E$28&gt;$E$26,"00:00:01"*($E$28-$E$26)*0.67),IF(T22&gt;($E$31+$E$36),IF($E$28&gt;$E$26,"00:00:01"*($E$28-$E$26)),0))))))</f>
        <v>0</v>
      </c>
      <c r="P23" s="34" t="str">
        <f t="shared" si="19"/>
        <v>Easy</v>
      </c>
      <c r="Q23" s="28">
        <f t="shared" si="20"/>
        <v>0.005381944444444444</v>
      </c>
      <c r="R23" s="16">
        <f t="shared" si="21"/>
        <v>0.018836805555555555</v>
      </c>
      <c r="S23" s="19"/>
      <c r="T23" s="25">
        <f>T22+R23</f>
        <v>41111.10308435186</v>
      </c>
      <c r="U23" s="19"/>
      <c r="W23" s="56">
        <v>34</v>
      </c>
      <c r="X23" s="15">
        <v>5.8</v>
      </c>
      <c r="Y23" s="15">
        <v>2</v>
      </c>
      <c r="Z23" s="24" t="b">
        <f>IF(AND(AE22&lt;=($E$30-$E$32),AE22&gt;($E$29+$E$36)),IF($E$27&gt;$E$26,"00:00:01"*($E$27-$E$26)),IF(OR(AND(AE22&gt;($E$30-$E$32),AE22&lt;=($E$30-$E$33)),AND(AE22&gt;($E$29+$E$35),AE22&lt;=($E$29+$E$36))),IF($E$27&gt;$E$26,"00:00:01"*($E$27-$E$26)*0.67),IF(OR(AND(AE22&gt;($E$30-$E$33),AE22&lt;=$E$30),AND(AE22&gt;($E$29+$E$34),AE22&lt;=($E$29+$E$35))),IF($E$27&gt;$E$26,"00:00:01"*($E$27-$E$26)*0.33),IF(AND(AE22&lt;=($E$31+$E$35),AE22&gt;($E$31+$E$34)),IF($E$28&gt;$E$26,"00:00:01"*($E$28-$E$26)*0.33),IF(AND(AE22&lt;=($E$31+$E$36),AE22&gt;=($E$31+$E$35)),IF($E$28&gt;$E$26,"00:00:01"*($E$28-$E$26)*0.67),IF(AE22&gt;($E$31+$E$36),IF($E$28&gt;$E$26,"00:00:01"*($E$28-$E$26)),0))))))</f>
        <v>0</v>
      </c>
      <c r="AA23" s="34" t="str">
        <f t="shared" si="22"/>
        <v>Mod.</v>
      </c>
      <c r="AB23" s="28">
        <f t="shared" si="23"/>
        <v>0.005671296296296297</v>
      </c>
      <c r="AC23" s="16">
        <f t="shared" si="24"/>
        <v>0.032893518518518516</v>
      </c>
      <c r="AD23" s="19"/>
      <c r="AE23" s="25">
        <f>AE22+AC23</f>
        <v>41111.67292810184</v>
      </c>
      <c r="AF23" s="19"/>
    </row>
    <row r="24" spans="1:32" ht="15">
      <c r="A24" s="69" t="s">
        <v>53</v>
      </c>
      <c r="B24" s="70"/>
      <c r="C24" s="70"/>
      <c r="D24" s="70"/>
      <c r="E24" s="70"/>
      <c r="F24" s="70"/>
      <c r="G24" s="70"/>
      <c r="H24" s="70"/>
      <c r="I24" s="70"/>
      <c r="J24" s="71"/>
      <c r="L24" s="55">
        <v>17</v>
      </c>
      <c r="M24" s="12">
        <v>5</v>
      </c>
      <c r="N24" s="12">
        <v>1</v>
      </c>
      <c r="O24" s="21">
        <f>IF(AND(T23&lt;=($E$30-$E$32),T23&gt;($E$29+$E$36)),IF($E$27&gt;$E$26,"00:00:01"*($E$27-$E$26)),IF(OR(AND(T23&gt;($E$30-$E$32),T23&lt;=($E$30-$E$33)),AND(T23&gt;($E$29+$E$35),T23&lt;=($E$29+$E$36))),IF($E$27&gt;$E$26,"00:00:01"*($E$27-$E$26)*0.67),IF(OR(AND(T23&gt;($E$30-$E$33),T23&lt;=$E$30),AND(T23&gt;($E$29+$E$34),T23&lt;=($E$29+$E$35))),IF($E$27&gt;$E$26,"00:00:01"*($E$27-$E$26)*0.33),IF(AND(T23&lt;=($E$31+$E$35),T23&gt;($E$31+$E$34)),IF($E$28&gt;$E$26,"00:00:01"*($E$28-$E$26)*0.33),IF(AND(T23&lt;=($E$31+$E$36),T23&gt;=($E$31+$E$35)),IF($E$28&gt;$E$26,"00:00:01"*($E$28-$E$26)*0.67),IF(T23&gt;($E$31+$E$36),IF($E$28&gt;$E$26,"00:00:01"*($E$28-$E$26)),0))))))</f>
        <v>0</v>
      </c>
      <c r="P24" s="22" t="str">
        <f t="shared" si="19"/>
        <v>Easy</v>
      </c>
      <c r="Q24" s="27">
        <f t="shared" si="20"/>
        <v>0.005381944444444444</v>
      </c>
      <c r="R24" s="13">
        <f t="shared" si="21"/>
        <v>0.026909722222222224</v>
      </c>
      <c r="S24" s="20"/>
      <c r="T24" s="23">
        <f>T23+R24</f>
        <v>41111.12999407408</v>
      </c>
      <c r="U24" s="20"/>
      <c r="W24" s="55">
        <v>35</v>
      </c>
      <c r="X24" s="12">
        <v>3.8</v>
      </c>
      <c r="Y24" s="12">
        <v>1</v>
      </c>
      <c r="Z24" s="21" t="b">
        <f>IF(AND(AE23&lt;=($E$30-$E$32),AE23&gt;($E$29+$E$36)),IF($E$27&gt;$E$26,"00:00:01"*($E$27-$E$26)),IF(OR(AND(AE23&gt;($E$30-$E$32),AE23&lt;=($E$30-$E$33)),AND(AE23&gt;($E$29+$E$35),AE23&lt;=($E$29+$E$36))),IF($E$27&gt;$E$26,"00:00:01"*($E$27-$E$26)*0.67),IF(OR(AND(AE23&gt;($E$30-$E$33),AE23&lt;=$E$30),AND(AE23&gt;($E$29+$E$34),AE23&lt;=($E$29+$E$35))),IF($E$27&gt;$E$26,"00:00:01"*($E$27-$E$26)*0.33),IF(AND(AE23&lt;=($E$31+$E$35),AE23&gt;($E$31+$E$34)),IF($E$28&gt;$E$26,"00:00:01"*($E$28-$E$26)*0.33),IF(AND(AE23&lt;=($E$31+$E$36),AE23&gt;=($E$31+$E$35)),IF($E$28&gt;$E$26,"00:00:01"*($E$28-$E$26)*0.67),IF(AE23&gt;($E$31+$E$36),IF($E$28&gt;$E$26,"00:00:01"*($E$28-$E$26)),0))))))</f>
        <v>0</v>
      </c>
      <c r="AA24" s="22" t="str">
        <f t="shared" si="22"/>
        <v>Easy</v>
      </c>
      <c r="AB24" s="27">
        <f t="shared" si="23"/>
        <v>0.005497685185185185</v>
      </c>
      <c r="AC24" s="13">
        <f t="shared" si="24"/>
        <v>0.020891203703703703</v>
      </c>
      <c r="AD24" s="20"/>
      <c r="AE24" s="23">
        <f>AE23+AC24</f>
        <v>41111.69381930555</v>
      </c>
      <c r="AF24" s="20"/>
    </row>
    <row r="25" spans="1:32" ht="15">
      <c r="A25" s="58" t="s">
        <v>31</v>
      </c>
      <c r="B25" s="58"/>
      <c r="C25" s="58"/>
      <c r="D25" s="59"/>
      <c r="E25" s="39">
        <v>1</v>
      </c>
      <c r="F25" s="68" t="s">
        <v>35</v>
      </c>
      <c r="G25" s="58"/>
      <c r="H25" s="58"/>
      <c r="I25" s="58"/>
      <c r="J25" s="58"/>
      <c r="L25" s="56">
        <v>18</v>
      </c>
      <c r="M25" s="15">
        <v>5.5</v>
      </c>
      <c r="N25" s="15">
        <v>2</v>
      </c>
      <c r="O25" s="24">
        <f>IF(AND(T24&lt;=($E$30-$E$32),T24&gt;($E$29+$E$36)),IF($E$27&gt;$E$26,"00:00:01"*($E$27-$E$26)),IF(OR(AND(T24&gt;($E$30-$E$32),T24&lt;=($E$30-$E$33)),AND(T24&gt;($E$29+$E$35),T24&lt;=($E$29+$E$36))),IF($E$27&gt;$E$26,"00:00:01"*($E$27-$E$26)*0.67),IF(OR(AND(T24&gt;($E$30-$E$33),T24&lt;=$E$30),AND(T24&gt;($E$29+$E$34),T24&lt;=($E$29+$E$35))),IF($E$27&gt;$E$26,"00:00:01"*($E$27-$E$26)*0.33),IF(AND(T24&lt;=($E$31+$E$35),T24&gt;($E$31+$E$34)),IF($E$28&gt;$E$26,"00:00:01"*($E$28-$E$26)*0.33),IF(AND(T24&lt;=($E$31+$E$36),T24&gt;=($E$31+$E$35)),IF($E$28&gt;$E$26,"00:00:01"*($E$28-$E$26)*0.67),IF(T24&gt;($E$31+$E$36),IF($E$28&gt;$E$26,"00:00:01"*($E$28-$E$26)),0))))))</f>
        <v>0</v>
      </c>
      <c r="P25" s="34" t="str">
        <f t="shared" si="19"/>
        <v>Mod.</v>
      </c>
      <c r="Q25" s="28">
        <f t="shared" si="20"/>
        <v>0.005555555555555556</v>
      </c>
      <c r="R25" s="16">
        <f t="shared" si="21"/>
        <v>0.030555555555555558</v>
      </c>
      <c r="S25" s="19"/>
      <c r="T25" s="26">
        <f>T24+R25</f>
        <v>41111.16054962963</v>
      </c>
      <c r="U25" s="19"/>
      <c r="W25" s="56">
        <v>36</v>
      </c>
      <c r="X25" s="15">
        <v>4.7</v>
      </c>
      <c r="Y25" s="15">
        <v>2</v>
      </c>
      <c r="Z25" s="24" t="b">
        <f>IF(AND(AE24&lt;=($E$30-$E$32),AE24&gt;($E$29+$E$36)),IF($E$27&gt;$E$26,"00:00:01"*($E$27-$E$26)),IF(OR(AND(AE24&gt;($E$30-$E$32),AE24&lt;=($E$30-$E$33)),AND(AE24&gt;($E$29+$E$35),AE24&lt;=($E$29+$E$36))),IF($E$27&gt;$E$26,"00:00:01"*($E$27-$E$26)*0.67),IF(OR(AND(AE24&gt;($E$30-$E$33),AE24&lt;=$E$30),AND(AE24&gt;($E$29+$E$34),AE24&lt;=($E$29+$E$35))),IF($E$27&gt;$E$26,"00:00:01"*($E$27-$E$26)*0.33),IF(AND(AE24&lt;=($E$31+$E$35),AE24&gt;($E$31+$E$34)),IF($E$28&gt;$E$26,"00:00:01"*($E$28-$E$26)*0.33),IF(AND(AE24&lt;=($E$31+$E$36),AE24&gt;=($E$31+$E$35)),IF($E$28&gt;$E$26,"00:00:01"*($E$28-$E$26)*0.67),IF(AE24&gt;($E$31+$E$36),IF($E$28&gt;$E$26,"00:00:01"*($E$28-$E$26)),0))))))</f>
        <v>0</v>
      </c>
      <c r="AA25" s="34" t="str">
        <f t="shared" si="22"/>
        <v>Mod.</v>
      </c>
      <c r="AB25" s="28">
        <f t="shared" si="23"/>
        <v>0.005671296296296297</v>
      </c>
      <c r="AC25" s="16">
        <f t="shared" si="24"/>
        <v>0.026655092592592595</v>
      </c>
      <c r="AD25" s="19"/>
      <c r="AE25" s="46">
        <f>AE24+AC25</f>
        <v>41111.72047439814</v>
      </c>
      <c r="AF25" s="19"/>
    </row>
    <row r="26" spans="1:32" ht="15">
      <c r="A26" s="58" t="s">
        <v>27</v>
      </c>
      <c r="B26" s="58"/>
      <c r="C26" s="58"/>
      <c r="D26" s="59"/>
      <c r="E26" s="39">
        <v>72</v>
      </c>
      <c r="F26" t="s">
        <v>36</v>
      </c>
      <c r="L26" s="10" t="s">
        <v>7</v>
      </c>
      <c r="M26">
        <f>SUM(M20:M25)</f>
        <v>29.2</v>
      </c>
      <c r="R26" s="2">
        <f>SUM(R20:R25)</f>
        <v>0.1601388888888889</v>
      </c>
      <c r="S26" s="2"/>
      <c r="W26" s="10" t="s">
        <v>7</v>
      </c>
      <c r="X26">
        <f>SUM(X20:X25)</f>
        <v>33.7</v>
      </c>
      <c r="AC26" s="2">
        <f>SUM(AC20:AC25)</f>
        <v>0.1929976851851852</v>
      </c>
      <c r="AD26" s="2"/>
      <c r="AF26" s="2"/>
    </row>
    <row r="27" spans="1:32" ht="15">
      <c r="A27" s="58" t="s">
        <v>21</v>
      </c>
      <c r="B27" s="58"/>
      <c r="C27" s="58"/>
      <c r="D27" s="59"/>
      <c r="E27" s="39">
        <v>74</v>
      </c>
      <c r="F27" s="68" t="s">
        <v>47</v>
      </c>
      <c r="G27" s="58"/>
      <c r="L27" s="10" t="s">
        <v>9</v>
      </c>
      <c r="M27">
        <f>M8+M26</f>
        <v>66.7</v>
      </c>
      <c r="R27" s="2">
        <f>R8+R26</f>
        <v>0.37164930555555553</v>
      </c>
      <c r="S27" s="2"/>
      <c r="W27" s="10" t="s">
        <v>10</v>
      </c>
      <c r="X27">
        <f>X9+X26</f>
        <v>109.10000000000001</v>
      </c>
      <c r="AC27" s="2">
        <f>AC9+AC26</f>
        <v>0.6280264814814815</v>
      </c>
      <c r="AD27" s="2"/>
      <c r="AF27" s="2"/>
    </row>
    <row r="28" spans="1:32" ht="15">
      <c r="A28" s="63" t="s">
        <v>22</v>
      </c>
      <c r="B28" s="63"/>
      <c r="C28" s="63"/>
      <c r="D28" s="64"/>
      <c r="E28" s="39">
        <v>70</v>
      </c>
      <c r="F28" s="68" t="s">
        <v>48</v>
      </c>
      <c r="G28" s="58"/>
      <c r="L28" s="10" t="s">
        <v>8</v>
      </c>
      <c r="M28">
        <f>M19+M26</f>
        <v>102.8</v>
      </c>
      <c r="R28" s="2">
        <f>R19+R26</f>
        <v>0.5772162962962963</v>
      </c>
      <c r="S28" s="2"/>
      <c r="W28" s="10" t="s">
        <v>8</v>
      </c>
      <c r="X28">
        <f>X26+X19</f>
        <v>200.39999999999998</v>
      </c>
      <c r="AC28" s="3">
        <f>AC26+AC19</f>
        <v>1.1371410648148148</v>
      </c>
      <c r="AD28" s="2"/>
      <c r="AF28" s="2"/>
    </row>
    <row r="29" spans="1:9" ht="15">
      <c r="A29" s="58" t="s">
        <v>28</v>
      </c>
      <c r="B29" s="58"/>
      <c r="C29" s="58"/>
      <c r="D29" s="59"/>
      <c r="E29" s="65">
        <v>41110.228472222225</v>
      </c>
      <c r="F29" s="66"/>
      <c r="G29" s="67"/>
      <c r="H29" s="68" t="s">
        <v>50</v>
      </c>
      <c r="I29" s="58"/>
    </row>
    <row r="30" spans="1:9" ht="15">
      <c r="A30" s="58" t="s">
        <v>23</v>
      </c>
      <c r="B30" s="58"/>
      <c r="C30" s="58"/>
      <c r="D30" s="59"/>
      <c r="E30" s="72">
        <v>41110.876388888886</v>
      </c>
      <c r="F30" s="73"/>
      <c r="G30" s="74"/>
      <c r="H30" s="68" t="s">
        <v>51</v>
      </c>
      <c r="I30" s="58"/>
    </row>
    <row r="31" spans="1:9" ht="15">
      <c r="A31" s="58" t="s">
        <v>24</v>
      </c>
      <c r="B31" s="58"/>
      <c r="C31" s="58"/>
      <c r="D31" s="59"/>
      <c r="E31" s="72">
        <v>41111.229166666664</v>
      </c>
      <c r="F31" s="73"/>
      <c r="G31" s="74"/>
      <c r="H31" s="68" t="s">
        <v>49</v>
      </c>
      <c r="I31" s="58"/>
    </row>
    <row r="32" spans="1:10" ht="15">
      <c r="A32" s="58" t="s">
        <v>25</v>
      </c>
      <c r="B32" s="58"/>
      <c r="C32" s="58"/>
      <c r="D32" s="59"/>
      <c r="E32" s="40">
        <v>0.08333333333333333</v>
      </c>
      <c r="F32" s="68" t="s">
        <v>42</v>
      </c>
      <c r="G32" s="58"/>
      <c r="H32" s="58"/>
      <c r="I32" s="58"/>
      <c r="J32" s="58"/>
    </row>
    <row r="33" spans="1:10" ht="15">
      <c r="A33" s="58" t="s">
        <v>26</v>
      </c>
      <c r="B33" s="58"/>
      <c r="C33" s="58"/>
      <c r="D33" s="59"/>
      <c r="E33" s="40">
        <v>0.041666666666666664</v>
      </c>
      <c r="F33" s="68" t="s">
        <v>46</v>
      </c>
      <c r="G33" s="58"/>
      <c r="H33" s="58"/>
      <c r="I33" s="58"/>
      <c r="J33" s="58"/>
    </row>
    <row r="34" spans="1:10" ht="15">
      <c r="A34" s="58" t="s">
        <v>29</v>
      </c>
      <c r="B34" s="58"/>
      <c r="C34" s="58"/>
      <c r="D34" s="59"/>
      <c r="E34" s="40">
        <v>0.041666666666666664</v>
      </c>
      <c r="F34" s="68" t="s">
        <v>43</v>
      </c>
      <c r="G34" s="58"/>
      <c r="H34" s="58"/>
      <c r="I34" s="58"/>
      <c r="J34" s="58"/>
    </row>
    <row r="35" spans="1:10" ht="15">
      <c r="A35" s="75" t="s">
        <v>32</v>
      </c>
      <c r="B35" s="58"/>
      <c r="C35" s="58"/>
      <c r="D35" s="59"/>
      <c r="E35" s="40">
        <v>0.10416666666666667</v>
      </c>
      <c r="F35" s="68" t="s">
        <v>44</v>
      </c>
      <c r="G35" s="58"/>
      <c r="H35" s="58"/>
      <c r="I35" s="58"/>
      <c r="J35" s="58"/>
    </row>
    <row r="36" spans="1:10" ht="15">
      <c r="A36" s="58" t="s">
        <v>33</v>
      </c>
      <c r="B36" s="58"/>
      <c r="C36" s="58"/>
      <c r="D36" s="59"/>
      <c r="E36" s="40">
        <v>0.20833333333333334</v>
      </c>
      <c r="F36" s="68" t="s">
        <v>45</v>
      </c>
      <c r="G36" s="58"/>
      <c r="H36" s="58"/>
      <c r="I36" s="58"/>
      <c r="J36" s="58"/>
    </row>
  </sheetData>
  <sheetProtection/>
  <mergeCells count="34">
    <mergeCell ref="F36:J36"/>
    <mergeCell ref="A19:J19"/>
    <mergeCell ref="A32:D32"/>
    <mergeCell ref="A33:D33"/>
    <mergeCell ref="A34:D34"/>
    <mergeCell ref="A35:D35"/>
    <mergeCell ref="F20:J20"/>
    <mergeCell ref="F27:G27"/>
    <mergeCell ref="A20:D20"/>
    <mergeCell ref="F28:G28"/>
    <mergeCell ref="A21:D21"/>
    <mergeCell ref="A22:D22"/>
    <mergeCell ref="A25:D25"/>
    <mergeCell ref="F25:J25"/>
    <mergeCell ref="F34:J34"/>
    <mergeCell ref="F35:J35"/>
    <mergeCell ref="H29:I29"/>
    <mergeCell ref="H30:I30"/>
    <mergeCell ref="H31:I31"/>
    <mergeCell ref="A24:J24"/>
    <mergeCell ref="E30:G30"/>
    <mergeCell ref="E31:G31"/>
    <mergeCell ref="A29:D29"/>
    <mergeCell ref="A30:D30"/>
    <mergeCell ref="A36:D36"/>
    <mergeCell ref="C16:E16"/>
    <mergeCell ref="F21:I21"/>
    <mergeCell ref="A26:D26"/>
    <mergeCell ref="A27:D27"/>
    <mergeCell ref="A28:D28"/>
    <mergeCell ref="A31:D31"/>
    <mergeCell ref="E29:G29"/>
    <mergeCell ref="F32:J32"/>
    <mergeCell ref="F33:J33"/>
  </mergeCells>
  <hyperlinks>
    <hyperlink ref="L2" r:id="rId1" display="http://ragnarrelay.com/race/northwestpassage/legs/1"/>
    <hyperlink ref="L3" r:id="rId2" display="http://ragnarrelay.com/race/northwestpassage/legs/2"/>
    <hyperlink ref="L4" r:id="rId3" display="http://ragnarrelay.com/race/northwestpassage/legs/3"/>
    <hyperlink ref="L5" r:id="rId4" display="http://ragnarrelay.com/race/northwestpassage/legs/4"/>
    <hyperlink ref="L6" r:id="rId5" display="http://ragnarrelay.com/race/northwestpassage/legs/5"/>
    <hyperlink ref="L7" r:id="rId6" display="http://ragnarrelay.com/race/northwestpassage/legs/6"/>
    <hyperlink ref="L11" r:id="rId7" display="http://ragnarrelay.com/race/northwestpassage/legs/7"/>
    <hyperlink ref="L12" r:id="rId8" display="http://ragnarrelay.com/race/northwestpassage/legs/8"/>
    <hyperlink ref="L13" r:id="rId9" display="http://ragnarrelay.com/race/northwestpassage/legs/9"/>
    <hyperlink ref="L14" r:id="rId10" display="http://ragnarrelay.com/race/northwestpassage/legs/10"/>
    <hyperlink ref="L15" r:id="rId11" display="http://ragnarrelay.com/race/northwestpassage/legs/11"/>
    <hyperlink ref="L16" r:id="rId12" display="http://ragnarrelay.com/race/northwestpassage/legs/12"/>
    <hyperlink ref="L20" r:id="rId13" display="http://ragnarrelay.com/race/northwestpassage/legs/13"/>
    <hyperlink ref="L21" r:id="rId14" display="http://ragnarrelay.com/race/northwestpassage/legs/14"/>
    <hyperlink ref="L22" r:id="rId15" display="http://ragnarrelay.com/race/northwestpassage/legs/15"/>
    <hyperlink ref="L23" r:id="rId16" display="http://ragnarrelay.com/race/northwestpassage/legs/16"/>
    <hyperlink ref="L24" r:id="rId17" display="http://ragnarrelay.com/race/northwestpassage/legs/17"/>
    <hyperlink ref="L25" r:id="rId18" display="http://ragnarrelay.com/race/northwestpassage/legs/18"/>
    <hyperlink ref="W2" r:id="rId19" display="http://ragnarrelay.com/race/northwestpassage/legs/19"/>
    <hyperlink ref="W3" r:id="rId20" display="http://ragnarrelay.com/race/northwestpassage/legs/20"/>
    <hyperlink ref="W4" r:id="rId21" display="http://ragnarrelay.com/race/northwestpassage/legs/21"/>
    <hyperlink ref="W5" r:id="rId22" display="http://ragnarrelay.com/race/northwestpassage/legs/22"/>
    <hyperlink ref="W6" r:id="rId23" display="http://ragnarrelay.com/race/northwestpassage/legs/23"/>
    <hyperlink ref="W7" r:id="rId24" display="http://ragnarrelay.com/race/northwestpassage/legs/24"/>
    <hyperlink ref="W11" r:id="rId25" display="http://ragnarrelay.com/race/northwestpassage/legs/25"/>
    <hyperlink ref="W12" r:id="rId26" display="http://ragnarrelay.com/race/northwestpassage/legs/26"/>
    <hyperlink ref="W13" r:id="rId27" display="http://ragnarrelay.com/race/northwestpassage/legs/27"/>
    <hyperlink ref="W14" r:id="rId28" display="http://ragnarrelay.com/race/northwestpassage/legs/28"/>
    <hyperlink ref="W15" r:id="rId29" display="http://ragnarrelay.com/race/northwestpassage/legs/29"/>
    <hyperlink ref="W16" r:id="rId30" display="http://ragnarrelay.com/race/northwestpassage/legs/30"/>
    <hyperlink ref="W20" r:id="rId31" display="http://ragnarrelay.com/race/northwestpassage/legs/31"/>
    <hyperlink ref="W21" r:id="rId32" display="http://ragnarrelay.com/race/northwestpassage/legs/32"/>
    <hyperlink ref="W22" r:id="rId33" display="http://ragnarrelay.com/race/northwestpassage/legs/33"/>
    <hyperlink ref="W23" r:id="rId34" display="http://ragnarrelay.com/race/northwestpassage/legs/34"/>
    <hyperlink ref="W24" r:id="rId35" display="http://ragnarrelay.com/race/northwestpassage/legs/35"/>
    <hyperlink ref="W25" r:id="rId36" display="http://ragnarrelay.com/race/northwestpassage/legs/36"/>
  </hyperlinks>
  <printOptions/>
  <pageMargins left="0.7" right="0.7" top="0.75" bottom="0.75" header="0.3" footer="0.3"/>
  <pageSetup horizontalDpi="600" verticalDpi="6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8.8515625" defaultRowHeight="15"/>
  <cols>
    <col min="1" max="1" width="8.8515625" style="0" customWidth="1"/>
    <col min="2" max="2" width="13.28125" style="0" customWidth="1"/>
    <col min="3" max="3" width="15.421875" style="0" customWidth="1"/>
  </cols>
  <sheetData>
    <row r="1" spans="1:3" ht="60">
      <c r="A1" s="6" t="s">
        <v>2</v>
      </c>
      <c r="B1" s="6" t="s">
        <v>12</v>
      </c>
      <c r="C1" s="7" t="s">
        <v>20</v>
      </c>
    </row>
    <row r="2" spans="1:3" ht="15">
      <c r="A2" s="8">
        <v>1</v>
      </c>
      <c r="B2" s="6">
        <v>18.5</v>
      </c>
      <c r="C2" s="9">
        <v>3</v>
      </c>
    </row>
    <row r="3" spans="1:3" ht="15">
      <c r="A3" s="8">
        <v>2</v>
      </c>
      <c r="B3" s="6">
        <v>13</v>
      </c>
      <c r="C3" s="9">
        <v>1.67</v>
      </c>
    </row>
    <row r="4" spans="1:3" ht="15">
      <c r="A4" s="8">
        <v>3</v>
      </c>
      <c r="B4" s="6">
        <v>14.9</v>
      </c>
      <c r="C4" s="9">
        <v>2</v>
      </c>
    </row>
    <row r="5" spans="1:3" ht="15">
      <c r="A5" s="8">
        <v>4</v>
      </c>
      <c r="B5" s="6">
        <v>12.4</v>
      </c>
      <c r="C5" s="9">
        <v>1.33</v>
      </c>
    </row>
    <row r="6" spans="1:3" ht="15">
      <c r="A6" s="8">
        <v>5</v>
      </c>
      <c r="B6" s="6">
        <v>15.7</v>
      </c>
      <c r="C6" s="9">
        <v>2</v>
      </c>
    </row>
    <row r="7" spans="1:3" ht="15">
      <c r="A7" s="8">
        <v>6</v>
      </c>
      <c r="B7" s="6">
        <v>18.6</v>
      </c>
      <c r="C7" s="9">
        <v>2.33</v>
      </c>
    </row>
    <row r="8" spans="1:3" ht="15">
      <c r="A8" s="8">
        <v>7</v>
      </c>
      <c r="B8" s="6">
        <v>21.5</v>
      </c>
      <c r="C8" s="9">
        <v>3.33</v>
      </c>
    </row>
    <row r="9" spans="1:3" ht="15">
      <c r="A9" s="8">
        <v>8</v>
      </c>
      <c r="B9" s="6">
        <v>15.3</v>
      </c>
      <c r="C9" s="9">
        <v>3</v>
      </c>
    </row>
    <row r="10" spans="1:3" ht="15">
      <c r="A10" s="8">
        <v>9</v>
      </c>
      <c r="B10" s="6">
        <v>15.5</v>
      </c>
      <c r="C10" s="9">
        <v>2.67</v>
      </c>
    </row>
    <row r="11" spans="1:3" ht="15">
      <c r="A11" s="8">
        <v>10</v>
      </c>
      <c r="B11" s="6">
        <v>11.5</v>
      </c>
      <c r="C11" s="9">
        <v>1.67</v>
      </c>
    </row>
    <row r="12" spans="1:3" ht="15">
      <c r="A12" s="8">
        <v>11</v>
      </c>
      <c r="B12" s="6">
        <v>15.3</v>
      </c>
      <c r="C12" s="9">
        <v>3</v>
      </c>
    </row>
    <row r="13" spans="1:3" ht="15">
      <c r="A13" s="8">
        <v>12</v>
      </c>
      <c r="B13" s="6">
        <v>17.1</v>
      </c>
      <c r="C13" s="9">
        <v>2.67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aQuantive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aQuantive</dc:creator>
  <cp:keywords/>
  <dc:description/>
  <cp:lastModifiedBy>MWinberry</cp:lastModifiedBy>
  <dcterms:created xsi:type="dcterms:W3CDTF">2009-07-20T21:40:45Z</dcterms:created>
  <dcterms:modified xsi:type="dcterms:W3CDTF">2012-07-17T18:32:30Z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